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760" yWindow="495" windowWidth="20775" windowHeight="12585" tabRatio="824" activeTab="1"/>
  </bookViews>
  <sheets>
    <sheet name="Entries" sheetId="37" r:id="rId1"/>
    <sheet name="Results" sheetId="36" r:id="rId2"/>
    <sheet name="110m Hurdles" sheetId="73" r:id="rId3"/>
    <sheet name="400m Hurdles" sheetId="79" r:id="rId4"/>
    <sheet name="100m" sheetId="1" r:id="rId5"/>
    <sheet name="200m" sheetId="74" r:id="rId6"/>
    <sheet name="400m" sheetId="76" r:id="rId7"/>
    <sheet name="800m" sheetId="71" r:id="rId8"/>
    <sheet name="1500m" sheetId="46" r:id="rId9"/>
    <sheet name="3000m" sheetId="77" r:id="rId10"/>
    <sheet name="Steeplechase" sheetId="78" r:id="rId11"/>
    <sheet name="Long Jump" sheetId="54" r:id="rId12"/>
    <sheet name="Triple Jump" sheetId="55" r:id="rId13"/>
    <sheet name="High Jump" sheetId="56" r:id="rId14"/>
    <sheet name="Pole Vault" sheetId="57" r:id="rId15"/>
    <sheet name="Shot Put" sheetId="58" r:id="rId16"/>
    <sheet name="Discus" sheetId="59" r:id="rId17"/>
    <sheet name="Javelin" sheetId="60" r:id="rId18"/>
    <sheet name="Hammer" sheetId="61" r:id="rId19"/>
    <sheet name="300m" sheetId="75" r:id="rId20"/>
  </sheets>
  <definedNames>
    <definedName name="_xlnm.Print_Area" localSheetId="4">'100m'!$C$2:$P$42</definedName>
    <definedName name="_xlnm.Print_Area" localSheetId="2">'110m Hurdles'!$C$2:$P$42</definedName>
    <definedName name="_xlnm.Print_Area" localSheetId="8">'1500m'!$C$2:$P$46</definedName>
    <definedName name="_xlnm.Print_Area" localSheetId="5">'200m'!$C$2:$P$42</definedName>
    <definedName name="_xlnm.Print_Area" localSheetId="9">'3000m'!$C$2:$P$46</definedName>
    <definedName name="_xlnm.Print_Area" localSheetId="6">'400m'!$C$2:$P$42</definedName>
    <definedName name="_xlnm.Print_Area" localSheetId="3">'400m Hurdles'!$C$2:$P$42</definedName>
    <definedName name="_xlnm.Print_Area" localSheetId="7">'800m'!$C$2:$Q$54</definedName>
    <definedName name="_xlnm.Print_Area" localSheetId="16">Discus!$C$2:$O$46</definedName>
    <definedName name="_xlnm.Print_Area" localSheetId="18">Hammer!$C$2:$O$46</definedName>
    <definedName name="_xlnm.Print_Area" localSheetId="13">'High Jump'!$C$2:$O$46</definedName>
    <definedName name="_xlnm.Print_Area" localSheetId="17">Javelin!$C$2:$O$46</definedName>
    <definedName name="_xlnm.Print_Area" localSheetId="11">'Long Jump'!$C$2:$O$46</definedName>
    <definedName name="_xlnm.Print_Area" localSheetId="14">'Pole Vault'!$C$2:$O$46</definedName>
    <definedName name="_xlnm.Print_Area" localSheetId="15">'Shot Put'!$C$2:$O$46</definedName>
    <definedName name="_xlnm.Print_Area" localSheetId="10">Steeplechase!$C$2:$P$46</definedName>
    <definedName name="_xlnm.Print_Area" localSheetId="12">'Triple Jump'!$C$2:$O$46</definedName>
  </definedNames>
  <calcPr calcId="114210"/>
</workbook>
</file>

<file path=xl/calcChain.xml><?xml version="1.0" encoding="utf-8"?>
<calcChain xmlns="http://schemas.openxmlformats.org/spreadsheetml/2006/main">
  <c r="D22" i="3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A2"/>
  <c r="A13"/>
  <c r="A24"/>
  <c r="F2"/>
  <c r="I11"/>
  <c r="I10"/>
  <c r="I9"/>
  <c r="I8"/>
  <c r="I7"/>
  <c r="I6"/>
  <c r="I5"/>
  <c r="I4"/>
  <c r="N42" i="79"/>
  <c r="M42"/>
  <c r="L42"/>
  <c r="I42"/>
  <c r="H11" i="36"/>
  <c r="H42" i="79"/>
  <c r="G11" i="36"/>
  <c r="N41" i="79"/>
  <c r="M41"/>
  <c r="L41"/>
  <c r="I41"/>
  <c r="H10" i="36"/>
  <c r="H41" i="79"/>
  <c r="G10" i="36"/>
  <c r="N40" i="79"/>
  <c r="M40"/>
  <c r="L40"/>
  <c r="I40"/>
  <c r="H9" i="36"/>
  <c r="H40" i="79"/>
  <c r="G9" i="36"/>
  <c r="N39" i="79"/>
  <c r="M39"/>
  <c r="L39"/>
  <c r="I39"/>
  <c r="H8" i="36"/>
  <c r="H39" i="79"/>
  <c r="G8" i="36"/>
  <c r="AC38" i="79"/>
  <c r="AB38"/>
  <c r="AA38"/>
  <c r="N38"/>
  <c r="M38"/>
  <c r="L38"/>
  <c r="I38"/>
  <c r="H7" i="36"/>
  <c r="H38" i="79"/>
  <c r="G7" i="36"/>
  <c r="AC37" i="79"/>
  <c r="AB37"/>
  <c r="AA37"/>
  <c r="N37"/>
  <c r="M37"/>
  <c r="L37"/>
  <c r="I37"/>
  <c r="H6" i="36"/>
  <c r="H37" i="79"/>
  <c r="G6" i="36"/>
  <c r="N36" i="79"/>
  <c r="M36"/>
  <c r="L36"/>
  <c r="I36"/>
  <c r="H5" i="36"/>
  <c r="H36" i="79"/>
  <c r="G5" i="36"/>
  <c r="P35" i="79"/>
  <c r="N35"/>
  <c r="M35"/>
  <c r="L35"/>
  <c r="I35"/>
  <c r="H4" i="36"/>
  <c r="H35" i="79"/>
  <c r="G4" i="36"/>
  <c r="E35" i="79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R3"/>
  <c r="O3"/>
  <c r="Q3"/>
  <c r="P3"/>
  <c r="N3"/>
  <c r="M3"/>
  <c r="L3"/>
  <c r="I3"/>
  <c r="H3"/>
  <c r="X42"/>
  <c r="X41"/>
  <c r="X40"/>
  <c r="X39"/>
  <c r="W38"/>
  <c r="V37"/>
  <c r="W42"/>
  <c r="W41"/>
  <c r="W40"/>
  <c r="W39"/>
  <c r="V38"/>
  <c r="V42"/>
  <c r="V41"/>
  <c r="V40"/>
  <c r="V39"/>
  <c r="X37"/>
  <c r="X36"/>
  <c r="X35"/>
  <c r="X38"/>
  <c r="W37"/>
  <c r="W36"/>
  <c r="W35"/>
  <c r="V36"/>
  <c r="V35"/>
  <c r="S3"/>
  <c r="N8" i="36"/>
  <c r="A35"/>
  <c r="AC44" i="78"/>
  <c r="AB44"/>
  <c r="AA44"/>
  <c r="AC43"/>
  <c r="AB43"/>
  <c r="AA43"/>
  <c r="P38"/>
  <c r="P35"/>
  <c r="T34"/>
  <c r="Q34"/>
  <c r="P34"/>
  <c r="O34"/>
  <c r="N34"/>
  <c r="M34"/>
  <c r="I34"/>
  <c r="S34"/>
  <c r="H34"/>
  <c r="R34"/>
  <c r="T33"/>
  <c r="Q33"/>
  <c r="P33"/>
  <c r="O33"/>
  <c r="N33"/>
  <c r="M33"/>
  <c r="I33"/>
  <c r="S33"/>
  <c r="H33"/>
  <c r="R33"/>
  <c r="T32"/>
  <c r="Q32"/>
  <c r="P32"/>
  <c r="O32"/>
  <c r="N32"/>
  <c r="M32"/>
  <c r="I32"/>
  <c r="S32"/>
  <c r="H32"/>
  <c r="R32"/>
  <c r="T31"/>
  <c r="Q31"/>
  <c r="P31"/>
  <c r="O31"/>
  <c r="N31"/>
  <c r="M31"/>
  <c r="I31"/>
  <c r="S31"/>
  <c r="H31"/>
  <c r="R31"/>
  <c r="T30"/>
  <c r="Q30"/>
  <c r="P30"/>
  <c r="O30"/>
  <c r="N30"/>
  <c r="M30"/>
  <c r="I30"/>
  <c r="S30"/>
  <c r="H30"/>
  <c r="R30"/>
  <c r="T29"/>
  <c r="Q29"/>
  <c r="P29"/>
  <c r="O29"/>
  <c r="N29"/>
  <c r="M29"/>
  <c r="I29"/>
  <c r="S29"/>
  <c r="H29"/>
  <c r="R29"/>
  <c r="T28"/>
  <c r="Q28"/>
  <c r="P28"/>
  <c r="O28"/>
  <c r="N28"/>
  <c r="M28"/>
  <c r="I28"/>
  <c r="S28"/>
  <c r="H28"/>
  <c r="R28"/>
  <c r="T27"/>
  <c r="R27"/>
  <c r="Q27"/>
  <c r="P27"/>
  <c r="O27"/>
  <c r="N27"/>
  <c r="M27"/>
  <c r="I27"/>
  <c r="S27"/>
  <c r="H27"/>
  <c r="T26"/>
  <c r="Q26"/>
  <c r="P26"/>
  <c r="O26"/>
  <c r="N26"/>
  <c r="M26"/>
  <c r="I26"/>
  <c r="S26"/>
  <c r="H26"/>
  <c r="R26"/>
  <c r="T25"/>
  <c r="Q25"/>
  <c r="P25"/>
  <c r="O25"/>
  <c r="N25"/>
  <c r="M25"/>
  <c r="I25"/>
  <c r="S25"/>
  <c r="H25"/>
  <c r="R25"/>
  <c r="T24"/>
  <c r="Q24"/>
  <c r="P24"/>
  <c r="O24"/>
  <c r="N24"/>
  <c r="M24"/>
  <c r="I24"/>
  <c r="S24"/>
  <c r="H24"/>
  <c r="R24"/>
  <c r="T23"/>
  <c r="Q23"/>
  <c r="P23"/>
  <c r="O23"/>
  <c r="N23"/>
  <c r="M23"/>
  <c r="I23"/>
  <c r="S23"/>
  <c r="H23"/>
  <c r="R23"/>
  <c r="T22"/>
  <c r="Q22"/>
  <c r="P22"/>
  <c r="O22"/>
  <c r="N22"/>
  <c r="M22"/>
  <c r="I22"/>
  <c r="S22"/>
  <c r="H22"/>
  <c r="R22"/>
  <c r="T21"/>
  <c r="Q21"/>
  <c r="P21"/>
  <c r="O21"/>
  <c r="N21"/>
  <c r="M21"/>
  <c r="I21"/>
  <c r="S21"/>
  <c r="H21"/>
  <c r="R21"/>
  <c r="T20"/>
  <c r="Q20"/>
  <c r="P20"/>
  <c r="O20"/>
  <c r="N20"/>
  <c r="M20"/>
  <c r="I20"/>
  <c r="S20"/>
  <c r="H20"/>
  <c r="R20"/>
  <c r="T19"/>
  <c r="S19"/>
  <c r="Q19"/>
  <c r="P19"/>
  <c r="O19"/>
  <c r="N19"/>
  <c r="M19"/>
  <c r="I19"/>
  <c r="H19"/>
  <c r="R19"/>
  <c r="T18"/>
  <c r="Q18"/>
  <c r="P18"/>
  <c r="O18"/>
  <c r="N18"/>
  <c r="M18"/>
  <c r="I18"/>
  <c r="S18"/>
  <c r="H18"/>
  <c r="R18"/>
  <c r="T17"/>
  <c r="Q17"/>
  <c r="P17"/>
  <c r="O17"/>
  <c r="N17"/>
  <c r="M17"/>
  <c r="I17"/>
  <c r="S17"/>
  <c r="H17"/>
  <c r="R17"/>
  <c r="T16"/>
  <c r="Q16"/>
  <c r="P16"/>
  <c r="O16"/>
  <c r="N16"/>
  <c r="M16"/>
  <c r="I16"/>
  <c r="S16"/>
  <c r="H16"/>
  <c r="R16"/>
  <c r="T15"/>
  <c r="Q15"/>
  <c r="P15"/>
  <c r="O15"/>
  <c r="N15"/>
  <c r="M15"/>
  <c r="I15"/>
  <c r="S15"/>
  <c r="H15"/>
  <c r="R15"/>
  <c r="T14"/>
  <c r="Q14"/>
  <c r="P14"/>
  <c r="O14"/>
  <c r="N14"/>
  <c r="M14"/>
  <c r="I14"/>
  <c r="S14"/>
  <c r="H14"/>
  <c r="R14"/>
  <c r="T13"/>
  <c r="Q13"/>
  <c r="P13"/>
  <c r="O13"/>
  <c r="N13"/>
  <c r="M13"/>
  <c r="I13"/>
  <c r="S13"/>
  <c r="H13"/>
  <c r="R13"/>
  <c r="T12"/>
  <c r="Q12"/>
  <c r="P12"/>
  <c r="O12"/>
  <c r="N12"/>
  <c r="M12"/>
  <c r="I12"/>
  <c r="S12"/>
  <c r="H12"/>
  <c r="R12"/>
  <c r="T11"/>
  <c r="Q11"/>
  <c r="P11"/>
  <c r="O11"/>
  <c r="N11"/>
  <c r="M11"/>
  <c r="I11"/>
  <c r="S11"/>
  <c r="H11"/>
  <c r="R11"/>
  <c r="T10"/>
  <c r="Q10"/>
  <c r="P10"/>
  <c r="O10"/>
  <c r="N10"/>
  <c r="M10"/>
  <c r="I10"/>
  <c r="S10"/>
  <c r="H10"/>
  <c r="R10"/>
  <c r="T9"/>
  <c r="Q9"/>
  <c r="P9"/>
  <c r="O9"/>
  <c r="N9"/>
  <c r="M9"/>
  <c r="I9"/>
  <c r="S9"/>
  <c r="H9"/>
  <c r="R9"/>
  <c r="T8"/>
  <c r="R8"/>
  <c r="Q8"/>
  <c r="P8"/>
  <c r="O8"/>
  <c r="N8"/>
  <c r="M8"/>
  <c r="I8"/>
  <c r="S8"/>
  <c r="H8"/>
  <c r="T7"/>
  <c r="Q7"/>
  <c r="P7"/>
  <c r="O7"/>
  <c r="N7"/>
  <c r="M7"/>
  <c r="I7"/>
  <c r="S7"/>
  <c r="H7"/>
  <c r="R7"/>
  <c r="T6"/>
  <c r="Q6"/>
  <c r="P6"/>
  <c r="O6"/>
  <c r="N6"/>
  <c r="M6"/>
  <c r="I6"/>
  <c r="S6"/>
  <c r="H6"/>
  <c r="R6"/>
  <c r="T5"/>
  <c r="R5"/>
  <c r="Q5"/>
  <c r="P5"/>
  <c r="O5"/>
  <c r="N5"/>
  <c r="M5"/>
  <c r="I5"/>
  <c r="S5"/>
  <c r="H5"/>
  <c r="T4"/>
  <c r="Q4"/>
  <c r="P4"/>
  <c r="O4"/>
  <c r="N4"/>
  <c r="M4"/>
  <c r="I4"/>
  <c r="S4"/>
  <c r="H4"/>
  <c r="R4"/>
  <c r="T3"/>
  <c r="Q3"/>
  <c r="P3"/>
  <c r="O3"/>
  <c r="N3"/>
  <c r="M3"/>
  <c r="I3"/>
  <c r="S3"/>
  <c r="H3"/>
  <c r="R3"/>
  <c r="K24" i="36"/>
  <c r="P35" i="77"/>
  <c r="P35" i="46"/>
  <c r="AC44" i="77"/>
  <c r="AB44"/>
  <c r="AA44"/>
  <c r="AC43"/>
  <c r="AB43"/>
  <c r="AA43"/>
  <c r="P38"/>
  <c r="T34"/>
  <c r="Q34"/>
  <c r="P34"/>
  <c r="O34"/>
  <c r="N34"/>
  <c r="M34"/>
  <c r="I34"/>
  <c r="S34"/>
  <c r="H34"/>
  <c r="R34"/>
  <c r="T33"/>
  <c r="Q33"/>
  <c r="P33"/>
  <c r="O33"/>
  <c r="N33"/>
  <c r="M33"/>
  <c r="I33"/>
  <c r="S33"/>
  <c r="H33"/>
  <c r="R33"/>
  <c r="T32"/>
  <c r="Q32"/>
  <c r="P32"/>
  <c r="O32"/>
  <c r="N32"/>
  <c r="M32"/>
  <c r="I32"/>
  <c r="S32"/>
  <c r="H32"/>
  <c r="R32"/>
  <c r="T31"/>
  <c r="Q31"/>
  <c r="P31"/>
  <c r="O31"/>
  <c r="N31"/>
  <c r="M31"/>
  <c r="I31"/>
  <c r="S31"/>
  <c r="H31"/>
  <c r="R31"/>
  <c r="T30"/>
  <c r="Q30"/>
  <c r="P30"/>
  <c r="O30"/>
  <c r="N30"/>
  <c r="M30"/>
  <c r="I30"/>
  <c r="S30"/>
  <c r="H30"/>
  <c r="R30"/>
  <c r="T29"/>
  <c r="Q29"/>
  <c r="P29"/>
  <c r="O29"/>
  <c r="N29"/>
  <c r="M29"/>
  <c r="I29"/>
  <c r="S29"/>
  <c r="H29"/>
  <c r="R29"/>
  <c r="T28"/>
  <c r="Q28"/>
  <c r="P28"/>
  <c r="O28"/>
  <c r="N28"/>
  <c r="M28"/>
  <c r="I28"/>
  <c r="S28"/>
  <c r="H28"/>
  <c r="R28"/>
  <c r="T27"/>
  <c r="Q27"/>
  <c r="P27"/>
  <c r="O27"/>
  <c r="N27"/>
  <c r="M27"/>
  <c r="I27"/>
  <c r="S27"/>
  <c r="H27"/>
  <c r="R27"/>
  <c r="T26"/>
  <c r="Q26"/>
  <c r="P26"/>
  <c r="O26"/>
  <c r="N26"/>
  <c r="M26"/>
  <c r="I26"/>
  <c r="S26"/>
  <c r="H26"/>
  <c r="R26"/>
  <c r="T25"/>
  <c r="Q25"/>
  <c r="P25"/>
  <c r="O25"/>
  <c r="N25"/>
  <c r="M25"/>
  <c r="I25"/>
  <c r="S25"/>
  <c r="H25"/>
  <c r="R25"/>
  <c r="T24"/>
  <c r="Q24"/>
  <c r="P24"/>
  <c r="O24"/>
  <c r="N24"/>
  <c r="M24"/>
  <c r="I24"/>
  <c r="S24"/>
  <c r="H24"/>
  <c r="R24"/>
  <c r="T23"/>
  <c r="Q23"/>
  <c r="P23"/>
  <c r="O23"/>
  <c r="N23"/>
  <c r="M23"/>
  <c r="I23"/>
  <c r="S23"/>
  <c r="H23"/>
  <c r="R23"/>
  <c r="T22"/>
  <c r="Q22"/>
  <c r="P22"/>
  <c r="O22"/>
  <c r="N22"/>
  <c r="M22"/>
  <c r="I22"/>
  <c r="S22"/>
  <c r="H22"/>
  <c r="R22"/>
  <c r="T21"/>
  <c r="Q21"/>
  <c r="P21"/>
  <c r="O21"/>
  <c r="N21"/>
  <c r="M21"/>
  <c r="I21"/>
  <c r="S21"/>
  <c r="H21"/>
  <c r="R21"/>
  <c r="T20"/>
  <c r="Q20"/>
  <c r="P20"/>
  <c r="O20"/>
  <c r="N20"/>
  <c r="M20"/>
  <c r="I20"/>
  <c r="S20"/>
  <c r="H20"/>
  <c r="R20"/>
  <c r="T19"/>
  <c r="Q19"/>
  <c r="P19"/>
  <c r="O19"/>
  <c r="N19"/>
  <c r="M19"/>
  <c r="I19"/>
  <c r="S19"/>
  <c r="H19"/>
  <c r="R19"/>
  <c r="T18"/>
  <c r="Q18"/>
  <c r="P18"/>
  <c r="O18"/>
  <c r="N18"/>
  <c r="M18"/>
  <c r="I18"/>
  <c r="S18"/>
  <c r="H18"/>
  <c r="R18"/>
  <c r="T17"/>
  <c r="Q17"/>
  <c r="P17"/>
  <c r="O17"/>
  <c r="N17"/>
  <c r="M17"/>
  <c r="I17"/>
  <c r="S17"/>
  <c r="H17"/>
  <c r="R17"/>
  <c r="T16"/>
  <c r="Q16"/>
  <c r="P16"/>
  <c r="O16"/>
  <c r="N16"/>
  <c r="M16"/>
  <c r="I16"/>
  <c r="S16"/>
  <c r="H16"/>
  <c r="R16"/>
  <c r="T15"/>
  <c r="Q15"/>
  <c r="P15"/>
  <c r="O15"/>
  <c r="N15"/>
  <c r="M15"/>
  <c r="I15"/>
  <c r="S15"/>
  <c r="H15"/>
  <c r="R15"/>
  <c r="T14"/>
  <c r="Q14"/>
  <c r="P14"/>
  <c r="O14"/>
  <c r="N14"/>
  <c r="M14"/>
  <c r="I14"/>
  <c r="S14"/>
  <c r="H14"/>
  <c r="R14"/>
  <c r="T13"/>
  <c r="Q13"/>
  <c r="P13"/>
  <c r="O13"/>
  <c r="N13"/>
  <c r="M13"/>
  <c r="I13"/>
  <c r="S13"/>
  <c r="H13"/>
  <c r="R13"/>
  <c r="T12"/>
  <c r="Q12"/>
  <c r="P12"/>
  <c r="O12"/>
  <c r="N12"/>
  <c r="M12"/>
  <c r="I12"/>
  <c r="S12"/>
  <c r="H12"/>
  <c r="R12"/>
  <c r="T11"/>
  <c r="Q11"/>
  <c r="P11"/>
  <c r="O11"/>
  <c r="N11"/>
  <c r="M11"/>
  <c r="I11"/>
  <c r="S11"/>
  <c r="H11"/>
  <c r="R11"/>
  <c r="T10"/>
  <c r="Q10"/>
  <c r="P10"/>
  <c r="O10"/>
  <c r="N10"/>
  <c r="M10"/>
  <c r="I10"/>
  <c r="S10"/>
  <c r="H10"/>
  <c r="R10"/>
  <c r="T9"/>
  <c r="Q9"/>
  <c r="P9"/>
  <c r="O9"/>
  <c r="N9"/>
  <c r="M9"/>
  <c r="I9"/>
  <c r="S9"/>
  <c r="H9"/>
  <c r="R9"/>
  <c r="T8"/>
  <c r="Q8"/>
  <c r="P8"/>
  <c r="O8"/>
  <c r="N8"/>
  <c r="M8"/>
  <c r="I8"/>
  <c r="S8"/>
  <c r="H8"/>
  <c r="R8"/>
  <c r="T7"/>
  <c r="Q7"/>
  <c r="P7"/>
  <c r="O7"/>
  <c r="N7"/>
  <c r="M7"/>
  <c r="I7"/>
  <c r="S7"/>
  <c r="H7"/>
  <c r="R7"/>
  <c r="T6"/>
  <c r="Q6"/>
  <c r="P6"/>
  <c r="O6"/>
  <c r="N6"/>
  <c r="M6"/>
  <c r="I6"/>
  <c r="S6"/>
  <c r="H6"/>
  <c r="R6"/>
  <c r="T5"/>
  <c r="Q5"/>
  <c r="P5"/>
  <c r="O5"/>
  <c r="N5"/>
  <c r="M5"/>
  <c r="I5"/>
  <c r="S5"/>
  <c r="H5"/>
  <c r="R5"/>
  <c r="T4"/>
  <c r="Q4"/>
  <c r="P4"/>
  <c r="O4"/>
  <c r="N4"/>
  <c r="M4"/>
  <c r="I4"/>
  <c r="S4"/>
  <c r="H4"/>
  <c r="R4"/>
  <c r="T3"/>
  <c r="Q3"/>
  <c r="P3"/>
  <c r="O3"/>
  <c r="N3"/>
  <c r="M3"/>
  <c r="I3"/>
  <c r="S3"/>
  <c r="H3"/>
  <c r="R3"/>
  <c r="D33" i="36"/>
  <c r="D32"/>
  <c r="D31"/>
  <c r="D30"/>
  <c r="D29"/>
  <c r="D28"/>
  <c r="D27"/>
  <c r="D26"/>
  <c r="J38" i="78"/>
  <c r="K36" i="77"/>
  <c r="N27" i="36"/>
  <c r="K40" i="77"/>
  <c r="N31" i="36"/>
  <c r="K44" i="77"/>
  <c r="K42"/>
  <c r="N33" i="36"/>
  <c r="K35" i="77"/>
  <c r="N26" i="36"/>
  <c r="K43" i="77"/>
  <c r="K37"/>
  <c r="K41"/>
  <c r="N32" i="36"/>
  <c r="K45" i="77"/>
  <c r="K38"/>
  <c r="N29" i="36"/>
  <c r="K46" i="77"/>
  <c r="K39"/>
  <c r="N30" i="36"/>
  <c r="H46" i="77"/>
  <c r="J46"/>
  <c r="J35"/>
  <c r="J35" i="78"/>
  <c r="J39"/>
  <c r="J46"/>
  <c r="H36"/>
  <c r="B38" i="36"/>
  <c r="H46" i="78"/>
  <c r="K45"/>
  <c r="I44"/>
  <c r="K43"/>
  <c r="J42"/>
  <c r="I41"/>
  <c r="C43" i="36"/>
  <c r="H40" i="78"/>
  <c r="B42" i="36"/>
  <c r="K39" i="78"/>
  <c r="D41" i="36"/>
  <c r="K38" i="78"/>
  <c r="D40" i="36"/>
  <c r="J37" i="78"/>
  <c r="I36"/>
  <c r="C38" i="36"/>
  <c r="H35" i="78"/>
  <c r="B37" i="36"/>
  <c r="J45" i="78"/>
  <c r="J43"/>
  <c r="H41"/>
  <c r="B43" i="36"/>
  <c r="K46" i="78"/>
  <c r="H44"/>
  <c r="I42"/>
  <c r="C44" i="36"/>
  <c r="K40" i="78"/>
  <c r="D42" i="36"/>
  <c r="I37" i="78"/>
  <c r="C39" i="36"/>
  <c r="I35" i="78"/>
  <c r="C37" i="36"/>
  <c r="J36" i="78"/>
  <c r="K37"/>
  <c r="D39" i="36"/>
  <c r="H38" i="78"/>
  <c r="B40" i="36"/>
  <c r="H39" i="78"/>
  <c r="B41" i="36"/>
  <c r="I40" i="78"/>
  <c r="C42" i="36"/>
  <c r="J41" i="78"/>
  <c r="K42"/>
  <c r="D44" i="36"/>
  <c r="H43" i="78"/>
  <c r="J44"/>
  <c r="H45"/>
  <c r="I46"/>
  <c r="K35"/>
  <c r="D37" i="36"/>
  <c r="K36" i="78"/>
  <c r="D38" i="36"/>
  <c r="H37" i="78"/>
  <c r="B39" i="36"/>
  <c r="I38" i="78"/>
  <c r="C40" i="36"/>
  <c r="I39" i="78"/>
  <c r="C41" i="36"/>
  <c r="J40" i="78"/>
  <c r="K41"/>
  <c r="D43" i="36"/>
  <c r="H42" i="78"/>
  <c r="B44" i="36"/>
  <c r="I43" i="78"/>
  <c r="K44"/>
  <c r="I45"/>
  <c r="H36" i="77"/>
  <c r="L27" i="36"/>
  <c r="I37" i="77"/>
  <c r="M28" i="36"/>
  <c r="J38" i="77"/>
  <c r="J39"/>
  <c r="H41"/>
  <c r="L32" i="36"/>
  <c r="I42" i="77"/>
  <c r="M33" i="36"/>
  <c r="J43" i="77"/>
  <c r="H44"/>
  <c r="J45"/>
  <c r="I36"/>
  <c r="M27" i="36"/>
  <c r="J37" i="77"/>
  <c r="H40"/>
  <c r="L31" i="36"/>
  <c r="I41" i="77"/>
  <c r="M32" i="36"/>
  <c r="J42" i="77"/>
  <c r="I44"/>
  <c r="H35"/>
  <c r="L26" i="36"/>
  <c r="J36" i="77"/>
  <c r="N28" i="36"/>
  <c r="H38" i="77"/>
  <c r="L29" i="36"/>
  <c r="H39" i="77"/>
  <c r="L30" i="36"/>
  <c r="I40" i="77"/>
  <c r="M31" i="36"/>
  <c r="J41" i="77"/>
  <c r="H43"/>
  <c r="J44"/>
  <c r="H45"/>
  <c r="I46"/>
  <c r="I35"/>
  <c r="M26" i="36"/>
  <c r="H37" i="77"/>
  <c r="L28" i="36"/>
  <c r="I38" i="77"/>
  <c r="M29" i="36"/>
  <c r="I39" i="77"/>
  <c r="M30" i="36"/>
  <c r="J40" i="77"/>
  <c r="H42"/>
  <c r="L33" i="36"/>
  <c r="I43" i="77"/>
  <c r="I45"/>
  <c r="M37" i="78"/>
  <c r="O37"/>
  <c r="N37"/>
  <c r="O44"/>
  <c r="N44"/>
  <c r="M44"/>
  <c r="O36"/>
  <c r="N36"/>
  <c r="M36"/>
  <c r="N45"/>
  <c r="M45"/>
  <c r="O45"/>
  <c r="N38"/>
  <c r="M38"/>
  <c r="O38"/>
  <c r="O41"/>
  <c r="N41"/>
  <c r="M41"/>
  <c r="O40"/>
  <c r="N40"/>
  <c r="M40"/>
  <c r="O35"/>
  <c r="N35"/>
  <c r="M35"/>
  <c r="M42"/>
  <c r="O42"/>
  <c r="N42"/>
  <c r="O46"/>
  <c r="N46"/>
  <c r="M46"/>
  <c r="N39"/>
  <c r="M39"/>
  <c r="O39"/>
  <c r="N43"/>
  <c r="M43"/>
  <c r="O43"/>
  <c r="O41" i="77"/>
  <c r="N41"/>
  <c r="M41"/>
  <c r="N39"/>
  <c r="M39"/>
  <c r="O39"/>
  <c r="M37"/>
  <c r="O37"/>
  <c r="N37"/>
  <c r="O44"/>
  <c r="N44"/>
  <c r="M44"/>
  <c r="O36"/>
  <c r="N36"/>
  <c r="M36"/>
  <c r="N43"/>
  <c r="M43"/>
  <c r="O43"/>
  <c r="O46"/>
  <c r="N46"/>
  <c r="M46"/>
  <c r="N38"/>
  <c r="M38"/>
  <c r="O38"/>
  <c r="M42"/>
  <c r="O42"/>
  <c r="N42"/>
  <c r="N45"/>
  <c r="M45"/>
  <c r="O45"/>
  <c r="O40"/>
  <c r="N40"/>
  <c r="M40"/>
  <c r="O35"/>
  <c r="N35"/>
  <c r="M35"/>
  <c r="N22" i="36"/>
  <c r="N21"/>
  <c r="N20"/>
  <c r="N19"/>
  <c r="N18"/>
  <c r="N17"/>
  <c r="N16"/>
  <c r="N15"/>
  <c r="K13"/>
  <c r="N42" i="76"/>
  <c r="M42"/>
  <c r="L42"/>
  <c r="I42"/>
  <c r="M22" i="36"/>
  <c r="H42" i="76"/>
  <c r="L22" i="36"/>
  <c r="N41" i="76"/>
  <c r="M41"/>
  <c r="L41"/>
  <c r="I41"/>
  <c r="M21" i="36"/>
  <c r="H41" i="76"/>
  <c r="L21" i="36"/>
  <c r="N40" i="76"/>
  <c r="M40"/>
  <c r="L40"/>
  <c r="I40"/>
  <c r="M20" i="36"/>
  <c r="H40" i="76"/>
  <c r="L20" i="36"/>
  <c r="N39" i="76"/>
  <c r="M39"/>
  <c r="L39"/>
  <c r="I39"/>
  <c r="M19" i="36"/>
  <c r="H39" i="76"/>
  <c r="L19" i="36"/>
  <c r="AC38" i="76"/>
  <c r="AB38"/>
  <c r="AA38"/>
  <c r="N38"/>
  <c r="M38"/>
  <c r="L38"/>
  <c r="I38"/>
  <c r="M18" i="36"/>
  <c r="H38" i="76"/>
  <c r="L18" i="36"/>
  <c r="AC37" i="76"/>
  <c r="AB37"/>
  <c r="AA37"/>
  <c r="N37"/>
  <c r="M37"/>
  <c r="L37"/>
  <c r="I37"/>
  <c r="M17" i="36"/>
  <c r="H37" i="76"/>
  <c r="L17" i="36"/>
  <c r="N36" i="76"/>
  <c r="M36"/>
  <c r="L36"/>
  <c r="I36"/>
  <c r="M16" i="36"/>
  <c r="H36" i="76"/>
  <c r="L16" i="36"/>
  <c r="P35" i="76"/>
  <c r="N35"/>
  <c r="M35"/>
  <c r="L35"/>
  <c r="I35"/>
  <c r="M15" i="36"/>
  <c r="H35" i="76"/>
  <c r="L15" i="36"/>
  <c r="E35" i="76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R3"/>
  <c r="O3"/>
  <c r="Q3"/>
  <c r="P3"/>
  <c r="N3"/>
  <c r="M3"/>
  <c r="L3"/>
  <c r="I3"/>
  <c r="H3"/>
  <c r="D15" i="36"/>
  <c r="X42" i="76"/>
  <c r="X41"/>
  <c r="X40"/>
  <c r="X39"/>
  <c r="W38"/>
  <c r="V37"/>
  <c r="V36"/>
  <c r="V35"/>
  <c r="W42"/>
  <c r="W41"/>
  <c r="W40"/>
  <c r="W39"/>
  <c r="V38"/>
  <c r="X37"/>
  <c r="X36"/>
  <c r="X35"/>
  <c r="W36"/>
  <c r="W35"/>
  <c r="V42"/>
  <c r="V41"/>
  <c r="V40"/>
  <c r="V39"/>
  <c r="W37"/>
  <c r="X38"/>
  <c r="S3"/>
  <c r="N42" i="75"/>
  <c r="M42"/>
  <c r="L42"/>
  <c r="I42"/>
  <c r="H42"/>
  <c r="N41"/>
  <c r="M41"/>
  <c r="L41"/>
  <c r="I41"/>
  <c r="H41"/>
  <c r="N40"/>
  <c r="M40"/>
  <c r="L40"/>
  <c r="I40"/>
  <c r="H40"/>
  <c r="N39"/>
  <c r="M39"/>
  <c r="L39"/>
  <c r="I39"/>
  <c r="H39"/>
  <c r="AC38"/>
  <c r="AB38"/>
  <c r="AA38"/>
  <c r="N38"/>
  <c r="M38"/>
  <c r="L38"/>
  <c r="I38"/>
  <c r="H38"/>
  <c r="AC37"/>
  <c r="AB37"/>
  <c r="AA37"/>
  <c r="N37"/>
  <c r="M37"/>
  <c r="L37"/>
  <c r="I37"/>
  <c r="H37"/>
  <c r="N36"/>
  <c r="M36"/>
  <c r="L36"/>
  <c r="I36"/>
  <c r="H36"/>
  <c r="P35"/>
  <c r="N35"/>
  <c r="M35"/>
  <c r="L35"/>
  <c r="I35"/>
  <c r="H35"/>
  <c r="E35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S3"/>
  <c r="R3"/>
  <c r="Q3"/>
  <c r="P3"/>
  <c r="O3"/>
  <c r="N3"/>
  <c r="M3"/>
  <c r="L3"/>
  <c r="I3"/>
  <c r="H3"/>
  <c r="X42"/>
  <c r="W35"/>
  <c r="W36"/>
  <c r="W37"/>
  <c r="X38"/>
  <c r="X35"/>
  <c r="X36"/>
  <c r="X37"/>
  <c r="V39"/>
  <c r="V40"/>
  <c r="V41"/>
  <c r="V42"/>
  <c r="V38"/>
  <c r="W39"/>
  <c r="W40"/>
  <c r="W41"/>
  <c r="W42"/>
  <c r="V35"/>
  <c r="V36"/>
  <c r="V37"/>
  <c r="W38"/>
  <c r="X39"/>
  <c r="X40"/>
  <c r="X41"/>
  <c r="AB49" i="61"/>
  <c r="AA49"/>
  <c r="Z49"/>
  <c r="AB48"/>
  <c r="AA48"/>
  <c r="Z48"/>
  <c r="AB49" i="60"/>
  <c r="AA49"/>
  <c r="Z49"/>
  <c r="AB48"/>
  <c r="AA48"/>
  <c r="Z48"/>
  <c r="AC44" i="46"/>
  <c r="AB44"/>
  <c r="AA44"/>
  <c r="AC43"/>
  <c r="AB43"/>
  <c r="AA43"/>
  <c r="AB49" i="55"/>
  <c r="AA49"/>
  <c r="Z49"/>
  <c r="AB48"/>
  <c r="AA48"/>
  <c r="Z48"/>
  <c r="AB49" i="56"/>
  <c r="AA49"/>
  <c r="Z49"/>
  <c r="AB48"/>
  <c r="AA48"/>
  <c r="Z48"/>
  <c r="AB49" i="59"/>
  <c r="AA49"/>
  <c r="Z49"/>
  <c r="AB48"/>
  <c r="AA48"/>
  <c r="Z48"/>
  <c r="AB49" i="58"/>
  <c r="AA49"/>
  <c r="Z49"/>
  <c r="AB48"/>
  <c r="AA48"/>
  <c r="Z48"/>
  <c r="AB49" i="57"/>
  <c r="AA49"/>
  <c r="Z49"/>
  <c r="AB48"/>
  <c r="AA48"/>
  <c r="Z48"/>
  <c r="AB48" i="54"/>
  <c r="AB49"/>
  <c r="AA49"/>
  <c r="AA48"/>
  <c r="Z49"/>
  <c r="Z48"/>
  <c r="N42" i="74"/>
  <c r="M42"/>
  <c r="L42"/>
  <c r="I42"/>
  <c r="H42"/>
  <c r="N41"/>
  <c r="M41"/>
  <c r="L41"/>
  <c r="I41"/>
  <c r="H41"/>
  <c r="N40"/>
  <c r="M40"/>
  <c r="L40"/>
  <c r="I40"/>
  <c r="H40"/>
  <c r="N39"/>
  <c r="M39"/>
  <c r="L39"/>
  <c r="I39"/>
  <c r="H39"/>
  <c r="AC38"/>
  <c r="AB38"/>
  <c r="AA38"/>
  <c r="N38"/>
  <c r="M38"/>
  <c r="L38"/>
  <c r="I38"/>
  <c r="H38"/>
  <c r="AC37"/>
  <c r="AB37"/>
  <c r="AA37"/>
  <c r="N37"/>
  <c r="M37"/>
  <c r="L37"/>
  <c r="I37"/>
  <c r="H37"/>
  <c r="N36"/>
  <c r="M36"/>
  <c r="L36"/>
  <c r="I36"/>
  <c r="H36"/>
  <c r="P35"/>
  <c r="N35"/>
  <c r="M35"/>
  <c r="L35"/>
  <c r="I35"/>
  <c r="C15" i="36"/>
  <c r="H35" i="74"/>
  <c r="B15" i="36"/>
  <c r="E35" i="74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Q6"/>
  <c r="P6"/>
  <c r="O6"/>
  <c r="R6"/>
  <c r="N6"/>
  <c r="M6"/>
  <c r="L6"/>
  <c r="I6"/>
  <c r="H6"/>
  <c r="S5"/>
  <c r="R5"/>
  <c r="Q5"/>
  <c r="P5"/>
  <c r="O5"/>
  <c r="N5"/>
  <c r="M5"/>
  <c r="L5"/>
  <c r="I5"/>
  <c r="H5"/>
  <c r="O4"/>
  <c r="R4"/>
  <c r="N4"/>
  <c r="M4"/>
  <c r="L4"/>
  <c r="I4"/>
  <c r="H4"/>
  <c r="O3"/>
  <c r="Q3"/>
  <c r="N3"/>
  <c r="M3"/>
  <c r="L3"/>
  <c r="I3"/>
  <c r="H3"/>
  <c r="D11" i="36"/>
  <c r="D10"/>
  <c r="D9"/>
  <c r="D8"/>
  <c r="D7"/>
  <c r="D6"/>
  <c r="D5"/>
  <c r="D4"/>
  <c r="N42" i="73"/>
  <c r="M42"/>
  <c r="L42"/>
  <c r="I42"/>
  <c r="C11" i="36"/>
  <c r="H42" i="73"/>
  <c r="B11" i="36"/>
  <c r="N41" i="73"/>
  <c r="M41"/>
  <c r="L41"/>
  <c r="I41"/>
  <c r="C10" i="36"/>
  <c r="H41" i="73"/>
  <c r="B10" i="36"/>
  <c r="N40" i="73"/>
  <c r="M40"/>
  <c r="L40"/>
  <c r="I40"/>
  <c r="C9" i="36"/>
  <c r="H40" i="73"/>
  <c r="B9" i="36"/>
  <c r="N39" i="73"/>
  <c r="M39"/>
  <c r="L39"/>
  <c r="I39"/>
  <c r="C8" i="36"/>
  <c r="H39" i="73"/>
  <c r="B8" i="36"/>
  <c r="AC38" i="73"/>
  <c r="AB38"/>
  <c r="AA38"/>
  <c r="N38"/>
  <c r="M38"/>
  <c r="L38"/>
  <c r="I38"/>
  <c r="C7" i="36"/>
  <c r="H38" i="73"/>
  <c r="B7" i="36"/>
  <c r="AC37" i="73"/>
  <c r="AB37"/>
  <c r="AA37"/>
  <c r="N37"/>
  <c r="M37"/>
  <c r="L37"/>
  <c r="I37"/>
  <c r="C6" i="36"/>
  <c r="H37" i="73"/>
  <c r="B6" i="36"/>
  <c r="N36" i="73"/>
  <c r="M36"/>
  <c r="L36"/>
  <c r="I36"/>
  <c r="C5" i="36"/>
  <c r="H36" i="73"/>
  <c r="B5" i="36"/>
  <c r="P35" i="73"/>
  <c r="N35"/>
  <c r="M35"/>
  <c r="L35"/>
  <c r="I35"/>
  <c r="C4" i="36"/>
  <c r="H35" i="73"/>
  <c r="B4" i="36"/>
  <c r="E35" i="73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O7"/>
  <c r="Q7"/>
  <c r="P7"/>
  <c r="N7"/>
  <c r="M7"/>
  <c r="L7"/>
  <c r="I7"/>
  <c r="H7"/>
  <c r="S6"/>
  <c r="R6"/>
  <c r="Q6"/>
  <c r="P6"/>
  <c r="O6"/>
  <c r="N6"/>
  <c r="M6"/>
  <c r="L6"/>
  <c r="I6"/>
  <c r="H6"/>
  <c r="R5"/>
  <c r="O5"/>
  <c r="Q5"/>
  <c r="P5"/>
  <c r="N5"/>
  <c r="M5"/>
  <c r="L5"/>
  <c r="I5"/>
  <c r="H5"/>
  <c r="S4"/>
  <c r="R4"/>
  <c r="Q4"/>
  <c r="P4"/>
  <c r="O4"/>
  <c r="N4"/>
  <c r="M4"/>
  <c r="L4"/>
  <c r="I4"/>
  <c r="H4"/>
  <c r="S3"/>
  <c r="R3"/>
  <c r="Q3"/>
  <c r="P3"/>
  <c r="O3"/>
  <c r="N3"/>
  <c r="M3"/>
  <c r="L3"/>
  <c r="I3"/>
  <c r="H3"/>
  <c r="N34" i="61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60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9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8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7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6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34" i="61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60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9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8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7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6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5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34" i="61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60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9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8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7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6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5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"/>
  <c r="M3"/>
  <c r="M54" i="71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L35" i="1"/>
  <c r="S3" i="74"/>
  <c r="R3"/>
  <c r="S4"/>
  <c r="Q4"/>
  <c r="S5" i="73"/>
  <c r="S6" i="74"/>
  <c r="R7" i="73"/>
  <c r="S7"/>
  <c r="X42"/>
  <c r="W35"/>
  <c r="W36"/>
  <c r="W37"/>
  <c r="X38"/>
  <c r="X35"/>
  <c r="X36"/>
  <c r="X37"/>
  <c r="V39"/>
  <c r="V40"/>
  <c r="V41"/>
  <c r="V42"/>
  <c r="V38"/>
  <c r="W39"/>
  <c r="W40"/>
  <c r="W41"/>
  <c r="W42"/>
  <c r="V35"/>
  <c r="V36"/>
  <c r="V37"/>
  <c r="W38"/>
  <c r="X39"/>
  <c r="X40"/>
  <c r="X41"/>
  <c r="P4" i="74"/>
  <c r="P3"/>
  <c r="L42" i="1"/>
  <c r="L41"/>
  <c r="L40"/>
  <c r="L39"/>
  <c r="L38"/>
  <c r="L37"/>
  <c r="L36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O54" i="71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X38" i="74"/>
  <c r="W42"/>
  <c r="V35"/>
  <c r="W35"/>
  <c r="X35"/>
  <c r="X41"/>
  <c r="W41"/>
  <c r="X36"/>
  <c r="V36"/>
  <c r="X40"/>
  <c r="W40"/>
  <c r="X37"/>
  <c r="V37"/>
  <c r="W39"/>
  <c r="V39"/>
  <c r="W38"/>
  <c r="V38"/>
  <c r="W37"/>
  <c r="X42"/>
  <c r="V40"/>
  <c r="X39"/>
  <c r="V42"/>
  <c r="W36"/>
  <c r="V41"/>
  <c r="R38" i="71"/>
  <c r="R37"/>
  <c r="R36"/>
  <c r="R35"/>
  <c r="R34"/>
  <c r="R33"/>
  <c r="R32"/>
  <c r="R31"/>
  <c r="R30"/>
  <c r="R29"/>
  <c r="R20"/>
  <c r="R19"/>
  <c r="R18"/>
  <c r="R17"/>
  <c r="R16"/>
  <c r="R14"/>
  <c r="I54"/>
  <c r="H54"/>
  <c r="I53"/>
  <c r="H53"/>
  <c r="I52"/>
  <c r="H52"/>
  <c r="I51"/>
  <c r="H51"/>
  <c r="I50"/>
  <c r="H50"/>
  <c r="I49"/>
  <c r="H49"/>
  <c r="I48"/>
  <c r="H48"/>
  <c r="I47"/>
  <c r="H47"/>
  <c r="I46"/>
  <c r="C33" i="36"/>
  <c r="H46" i="71"/>
  <c r="B33" i="36"/>
  <c r="I45" i="71"/>
  <c r="C32" i="36"/>
  <c r="H45" i="71"/>
  <c r="B32" i="36"/>
  <c r="I44" i="71"/>
  <c r="C31" i="36"/>
  <c r="H44" i="71"/>
  <c r="B31" i="36"/>
  <c r="I43" i="71"/>
  <c r="C30" i="36"/>
  <c r="H43" i="71"/>
  <c r="B30" i="36"/>
  <c r="I42" i="71"/>
  <c r="C29" i="36"/>
  <c r="H42" i="71"/>
  <c r="B29" i="36"/>
  <c r="I41" i="71"/>
  <c r="C28" i="36"/>
  <c r="H41" i="71"/>
  <c r="B28" i="36"/>
  <c r="I40" i="71"/>
  <c r="C27" i="36"/>
  <c r="H40" i="71"/>
  <c r="B27" i="36"/>
  <c r="I38" i="71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P38"/>
  <c r="P37"/>
  <c r="P36"/>
  <c r="P35"/>
  <c r="S35"/>
  <c r="P34"/>
  <c r="P33"/>
  <c r="S33"/>
  <c r="P32"/>
  <c r="P31"/>
  <c r="S31"/>
  <c r="P30"/>
  <c r="P29"/>
  <c r="P28"/>
  <c r="P27"/>
  <c r="P26"/>
  <c r="P25"/>
  <c r="P24"/>
  <c r="P23"/>
  <c r="P22"/>
  <c r="P21"/>
  <c r="S21"/>
  <c r="P20"/>
  <c r="P19"/>
  <c r="P18"/>
  <c r="P17"/>
  <c r="S17"/>
  <c r="P16"/>
  <c r="S16"/>
  <c r="P15"/>
  <c r="R15"/>
  <c r="P14"/>
  <c r="S14"/>
  <c r="P13"/>
  <c r="S13"/>
  <c r="P12"/>
  <c r="P11"/>
  <c r="P10"/>
  <c r="P9"/>
  <c r="S9"/>
  <c r="P8"/>
  <c r="S8"/>
  <c r="P7"/>
  <c r="S7"/>
  <c r="P6"/>
  <c r="S6"/>
  <c r="P5"/>
  <c r="S5"/>
  <c r="P4"/>
  <c r="S4"/>
  <c r="P3"/>
  <c r="AD50"/>
  <c r="AC50"/>
  <c r="AB50"/>
  <c r="AD49"/>
  <c r="AC49"/>
  <c r="AB49"/>
  <c r="Q39"/>
  <c r="I39"/>
  <c r="C26" i="36"/>
  <c r="H39" i="71"/>
  <c r="B26" i="36"/>
  <c r="E39" i="71"/>
  <c r="T38"/>
  <c r="S38"/>
  <c r="Q38"/>
  <c r="T37"/>
  <c r="S37"/>
  <c r="Q37"/>
  <c r="V36"/>
  <c r="T36"/>
  <c r="S36"/>
  <c r="Q36"/>
  <c r="S34"/>
  <c r="T30"/>
  <c r="S30"/>
  <c r="Q30"/>
  <c r="T29"/>
  <c r="S29"/>
  <c r="Q29"/>
  <c r="T20"/>
  <c r="S20"/>
  <c r="Q20"/>
  <c r="T19"/>
  <c r="S19"/>
  <c r="Q19"/>
  <c r="S15"/>
  <c r="I9"/>
  <c r="H9"/>
  <c r="I8"/>
  <c r="H8"/>
  <c r="I7"/>
  <c r="H7"/>
  <c r="I6"/>
  <c r="H6"/>
  <c r="I5"/>
  <c r="H5"/>
  <c r="I4"/>
  <c r="H4"/>
  <c r="I3"/>
  <c r="H3"/>
  <c r="S3"/>
  <c r="T3"/>
  <c r="R3"/>
  <c r="S11"/>
  <c r="S10"/>
  <c r="S23"/>
  <c r="S27"/>
  <c r="S24"/>
  <c r="S28"/>
  <c r="R21"/>
  <c r="S25"/>
  <c r="S26"/>
  <c r="T21"/>
  <c r="S12"/>
  <c r="S18"/>
  <c r="S22"/>
  <c r="S32"/>
  <c r="T11"/>
  <c r="R11"/>
  <c r="T10"/>
  <c r="R10"/>
  <c r="T24"/>
  <c r="R24"/>
  <c r="T25"/>
  <c r="R25"/>
  <c r="T26"/>
  <c r="R26"/>
  <c r="T31"/>
  <c r="T13"/>
  <c r="R13"/>
  <c r="T16"/>
  <c r="Q16"/>
  <c r="T18"/>
  <c r="Q18"/>
  <c r="T7"/>
  <c r="R7"/>
  <c r="T14"/>
  <c r="Q14"/>
  <c r="T33"/>
  <c r="Q33"/>
  <c r="T15"/>
  <c r="T5"/>
  <c r="R5"/>
  <c r="T8"/>
  <c r="R8"/>
  <c r="T34"/>
  <c r="Q34"/>
  <c r="T12"/>
  <c r="R12"/>
  <c r="T27"/>
  <c r="T22"/>
  <c r="T17"/>
  <c r="Q17"/>
  <c r="T9"/>
  <c r="R9"/>
  <c r="T28"/>
  <c r="T35"/>
  <c r="Q35"/>
  <c r="T4"/>
  <c r="R4"/>
  <c r="T32"/>
  <c r="Q32"/>
  <c r="T6"/>
  <c r="R6"/>
  <c r="T23"/>
  <c r="R28"/>
  <c r="R27"/>
  <c r="R23"/>
  <c r="R22"/>
  <c r="Q15"/>
  <c r="Q10"/>
  <c r="Q12"/>
  <c r="Q8"/>
  <c r="Q31"/>
  <c r="Q13"/>
  <c r="Q7"/>
  <c r="Q11"/>
  <c r="Q9"/>
  <c r="Q6"/>
  <c r="Q21"/>
  <c r="Q25"/>
  <c r="Q23"/>
  <c r="Q28"/>
  <c r="Q27"/>
  <c r="Q5"/>
  <c r="Q24"/>
  <c r="Q3"/>
  <c r="Q4"/>
  <c r="Q22"/>
  <c r="Q26"/>
  <c r="Y54"/>
  <c r="X54"/>
  <c r="X52"/>
  <c r="X50"/>
  <c r="X48"/>
  <c r="X46"/>
  <c r="X44"/>
  <c r="X42"/>
  <c r="X40"/>
  <c r="Y51"/>
  <c r="Y49"/>
  <c r="Y47"/>
  <c r="Y45"/>
  <c r="Y43"/>
  <c r="Y41"/>
  <c r="X51"/>
  <c r="X49"/>
  <c r="X47"/>
  <c r="X45"/>
  <c r="X43"/>
  <c r="X41"/>
  <c r="Y52"/>
  <c r="Y50"/>
  <c r="Y48"/>
  <c r="Y46"/>
  <c r="Y44"/>
  <c r="Y42"/>
  <c r="Y40"/>
  <c r="Y53"/>
  <c r="X53"/>
  <c r="W47"/>
  <c r="W41"/>
  <c r="W46"/>
  <c r="X39"/>
  <c r="W42"/>
  <c r="Y39"/>
  <c r="W44"/>
  <c r="W45"/>
  <c r="W39"/>
  <c r="W48"/>
  <c r="W49"/>
  <c r="W50"/>
  <c r="W51"/>
  <c r="W40"/>
  <c r="W43"/>
  <c r="W52"/>
  <c r="W53"/>
  <c r="W54"/>
  <c r="AC38" i="1"/>
  <c r="AB38"/>
  <c r="AA38"/>
  <c r="AC37"/>
  <c r="AB37"/>
  <c r="AA37"/>
  <c r="U32"/>
  <c r="E35"/>
  <c r="P35"/>
  <c r="N11" i="36"/>
  <c r="N10"/>
  <c r="N9"/>
  <c r="N7"/>
  <c r="N6"/>
  <c r="N5"/>
  <c r="N4"/>
  <c r="H42" i="1"/>
  <c r="H41"/>
  <c r="H40"/>
  <c r="H39"/>
  <c r="H38"/>
  <c r="H37"/>
  <c r="H36"/>
  <c r="H35"/>
  <c r="I42"/>
  <c r="I41"/>
  <c r="I40"/>
  <c r="I39"/>
  <c r="I38"/>
  <c r="I37"/>
  <c r="I36"/>
  <c r="I35"/>
  <c r="P34"/>
  <c r="P33"/>
  <c r="P32"/>
  <c r="P26"/>
  <c r="P25"/>
  <c r="O8"/>
  <c r="Q34"/>
  <c r="Q33"/>
  <c r="Q32"/>
  <c r="Q26"/>
  <c r="Q25"/>
  <c r="S34"/>
  <c r="S33"/>
  <c r="S32"/>
  <c r="S26"/>
  <c r="S25"/>
  <c r="R34"/>
  <c r="R33"/>
  <c r="R32"/>
  <c r="R26"/>
  <c r="R25"/>
  <c r="K2" i="36"/>
  <c r="I34" i="61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60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8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9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7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" i="55"/>
  <c r="H3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4" i="4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I34" i="5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R3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10" i="55"/>
  <c r="R14"/>
  <c r="R18"/>
  <c r="R22"/>
  <c r="R26"/>
  <c r="R30"/>
  <c r="R34"/>
  <c r="R6" i="56"/>
  <c r="R8"/>
  <c r="R10"/>
  <c r="R12"/>
  <c r="R14"/>
  <c r="R16"/>
  <c r="R18"/>
  <c r="R20"/>
  <c r="R22"/>
  <c r="R24"/>
  <c r="R26"/>
  <c r="R28"/>
  <c r="R30"/>
  <c r="R32"/>
  <c r="R34"/>
  <c r="R16" i="58"/>
  <c r="R20"/>
  <c r="R24"/>
  <c r="R28"/>
  <c r="R32"/>
  <c r="R8" i="59"/>
  <c r="R16"/>
  <c r="R24"/>
  <c r="R32"/>
  <c r="R3" i="61"/>
  <c r="R15"/>
  <c r="R19"/>
  <c r="R23"/>
  <c r="R27"/>
  <c r="R31"/>
  <c r="R34"/>
  <c r="R33"/>
  <c r="R32"/>
  <c r="R30"/>
  <c r="R29"/>
  <c r="R28"/>
  <c r="R26"/>
  <c r="R25"/>
  <c r="R24"/>
  <c r="R22"/>
  <c r="R21"/>
  <c r="R20"/>
  <c r="R18"/>
  <c r="R17"/>
  <c r="R16"/>
  <c r="R14"/>
  <c r="R13"/>
  <c r="R12"/>
  <c r="R11"/>
  <c r="R10"/>
  <c r="R9"/>
  <c r="R8"/>
  <c r="R7"/>
  <c r="R6"/>
  <c r="R5"/>
  <c r="R4"/>
  <c r="R34" i="60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4" i="59"/>
  <c r="R33"/>
  <c r="R31"/>
  <c r="R30"/>
  <c r="R29"/>
  <c r="R28"/>
  <c r="R27"/>
  <c r="R26"/>
  <c r="R25"/>
  <c r="R23"/>
  <c r="R22"/>
  <c r="R21"/>
  <c r="R20"/>
  <c r="R19"/>
  <c r="R18"/>
  <c r="R17"/>
  <c r="R15"/>
  <c r="R14"/>
  <c r="R13"/>
  <c r="R12"/>
  <c r="R11"/>
  <c r="R10"/>
  <c r="R9"/>
  <c r="R7"/>
  <c r="R6"/>
  <c r="R5"/>
  <c r="R4"/>
  <c r="R3"/>
  <c r="R34" i="58"/>
  <c r="R33"/>
  <c r="R31"/>
  <c r="R30"/>
  <c r="R29"/>
  <c r="R27"/>
  <c r="R26"/>
  <c r="R25"/>
  <c r="R23"/>
  <c r="R22"/>
  <c r="R21"/>
  <c r="R19"/>
  <c r="R18"/>
  <c r="R17"/>
  <c r="R15"/>
  <c r="R14"/>
  <c r="R13"/>
  <c r="R12"/>
  <c r="R11"/>
  <c r="R10"/>
  <c r="R9"/>
  <c r="R8"/>
  <c r="R7"/>
  <c r="R6"/>
  <c r="R5"/>
  <c r="R4"/>
  <c r="R3"/>
  <c r="R34" i="57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3" i="56"/>
  <c r="R31"/>
  <c r="R29"/>
  <c r="R27"/>
  <c r="R25"/>
  <c r="R23"/>
  <c r="R21"/>
  <c r="R19"/>
  <c r="R17"/>
  <c r="R15"/>
  <c r="R13"/>
  <c r="R11"/>
  <c r="R9"/>
  <c r="R7"/>
  <c r="R5"/>
  <c r="R4"/>
  <c r="R3"/>
  <c r="R33" i="55"/>
  <c r="R32"/>
  <c r="R31"/>
  <c r="R29"/>
  <c r="R28"/>
  <c r="R27"/>
  <c r="R25"/>
  <c r="R24"/>
  <c r="R23"/>
  <c r="R21"/>
  <c r="R20"/>
  <c r="R19"/>
  <c r="R17"/>
  <c r="R16"/>
  <c r="R15"/>
  <c r="R13"/>
  <c r="R12"/>
  <c r="R11"/>
  <c r="R9"/>
  <c r="R8"/>
  <c r="R7"/>
  <c r="R6"/>
  <c r="R5"/>
  <c r="R4"/>
  <c r="R3"/>
  <c r="R4" i="54"/>
  <c r="S34" i="46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O4" i="4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"/>
  <c r="O4" i="6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60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9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8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7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5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34" i="54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P3"/>
  <c r="K57" i="36"/>
  <c r="F57"/>
  <c r="A57"/>
  <c r="K46"/>
  <c r="F46"/>
  <c r="A46"/>
  <c r="K35"/>
  <c r="F35"/>
  <c r="F24"/>
  <c r="O38" i="61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60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9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8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7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6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5"/>
  <c r="O38" i="54"/>
  <c r="S34" i="55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P38" i="46"/>
  <c r="S34" i="5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K44" i="59"/>
  <c r="K40"/>
  <c r="K36"/>
  <c r="L36"/>
  <c r="K43"/>
  <c r="K39"/>
  <c r="K35"/>
  <c r="K46"/>
  <c r="L46"/>
  <c r="K42"/>
  <c r="L42"/>
  <c r="K38"/>
  <c r="L38"/>
  <c r="K45"/>
  <c r="K41"/>
  <c r="L41"/>
  <c r="K37"/>
  <c r="L37"/>
  <c r="K44" i="58"/>
  <c r="K40"/>
  <c r="K36"/>
  <c r="K43"/>
  <c r="L43"/>
  <c r="K39"/>
  <c r="K35"/>
  <c r="K46"/>
  <c r="K42"/>
  <c r="L42"/>
  <c r="K38"/>
  <c r="L38"/>
  <c r="K45"/>
  <c r="K41"/>
  <c r="K37"/>
  <c r="L37"/>
  <c r="K44" i="56"/>
  <c r="K40"/>
  <c r="L40"/>
  <c r="K36"/>
  <c r="K43"/>
  <c r="K39"/>
  <c r="L39"/>
  <c r="K35"/>
  <c r="L35"/>
  <c r="K46"/>
  <c r="K42"/>
  <c r="K38"/>
  <c r="L38"/>
  <c r="K45"/>
  <c r="L45"/>
  <c r="K41"/>
  <c r="L41"/>
  <c r="K37"/>
  <c r="L37"/>
  <c r="K39" i="55"/>
  <c r="M39"/>
  <c r="K43" i="54"/>
  <c r="K44"/>
  <c r="K40"/>
  <c r="K36"/>
  <c r="K39"/>
  <c r="K35"/>
  <c r="K46"/>
  <c r="K42"/>
  <c r="K38"/>
  <c r="K45"/>
  <c r="K41"/>
  <c r="K37"/>
  <c r="K44" i="60"/>
  <c r="L44"/>
  <c r="K40"/>
  <c r="K36"/>
  <c r="K43"/>
  <c r="L43"/>
  <c r="K39"/>
  <c r="K35"/>
  <c r="L35"/>
  <c r="K46"/>
  <c r="L46"/>
  <c r="K42"/>
  <c r="K38"/>
  <c r="L38"/>
  <c r="K45"/>
  <c r="L45"/>
  <c r="K41"/>
  <c r="K37"/>
  <c r="K43" i="61"/>
  <c r="L43"/>
  <c r="K46"/>
  <c r="K38"/>
  <c r="K45"/>
  <c r="L45"/>
  <c r="K41"/>
  <c r="L41"/>
  <c r="K37"/>
  <c r="K44"/>
  <c r="K40"/>
  <c r="L40"/>
  <c r="K36"/>
  <c r="L36"/>
  <c r="K39"/>
  <c r="K35"/>
  <c r="L35"/>
  <c r="K42"/>
  <c r="L42"/>
  <c r="K46" i="57"/>
  <c r="K42"/>
  <c r="K38"/>
  <c r="L38"/>
  <c r="K41"/>
  <c r="L41"/>
  <c r="K37"/>
  <c r="K44"/>
  <c r="L44"/>
  <c r="K40"/>
  <c r="L40"/>
  <c r="K36"/>
  <c r="L36"/>
  <c r="K43"/>
  <c r="K39"/>
  <c r="L39"/>
  <c r="K35"/>
  <c r="L35"/>
  <c r="K45"/>
  <c r="L45"/>
  <c r="K46" i="55"/>
  <c r="M46"/>
  <c r="K45"/>
  <c r="M45"/>
  <c r="K41"/>
  <c r="M41"/>
  <c r="K36"/>
  <c r="M36"/>
  <c r="K40"/>
  <c r="M40"/>
  <c r="K35"/>
  <c r="M35"/>
  <c r="K38"/>
  <c r="M38"/>
  <c r="K42"/>
  <c r="M42"/>
  <c r="K37"/>
  <c r="M37"/>
  <c r="K44"/>
  <c r="M44"/>
  <c r="K43"/>
  <c r="M43"/>
  <c r="H43" i="54"/>
  <c r="H42"/>
  <c r="G44" i="36"/>
  <c r="H37" i="54"/>
  <c r="G39" i="36"/>
  <c r="H44" i="54"/>
  <c r="J42"/>
  <c r="H40"/>
  <c r="G42" i="36"/>
  <c r="J37" i="54"/>
  <c r="H38"/>
  <c r="G40" i="36"/>
  <c r="J44" i="54"/>
  <c r="J39"/>
  <c r="J35"/>
  <c r="J41"/>
  <c r="J43"/>
  <c r="H39"/>
  <c r="G41" i="36"/>
  <c r="J40" i="54"/>
  <c r="J38"/>
  <c r="H41"/>
  <c r="G43" i="36"/>
  <c r="J43" i="59"/>
  <c r="J39"/>
  <c r="J35"/>
  <c r="J37"/>
  <c r="J40"/>
  <c r="J46"/>
  <c r="J42"/>
  <c r="J38"/>
  <c r="J41"/>
  <c r="J44"/>
  <c r="J36"/>
  <c r="J45"/>
  <c r="J43" i="57"/>
  <c r="J39"/>
  <c r="J35"/>
  <c r="J46"/>
  <c r="J42"/>
  <c r="J38"/>
  <c r="J45"/>
  <c r="J41"/>
  <c r="J37"/>
  <c r="J44"/>
  <c r="J40"/>
  <c r="J36"/>
  <c r="J44" i="56"/>
  <c r="J40"/>
  <c r="J36"/>
  <c r="J46"/>
  <c r="J38"/>
  <c r="J45"/>
  <c r="J37"/>
  <c r="J43"/>
  <c r="J39"/>
  <c r="J35"/>
  <c r="J42"/>
  <c r="J41"/>
  <c r="J46" i="54"/>
  <c r="I45"/>
  <c r="H36"/>
  <c r="G38" i="36"/>
  <c r="I46" i="54"/>
  <c r="H45"/>
  <c r="H46"/>
  <c r="J36"/>
  <c r="J45"/>
  <c r="I36"/>
  <c r="H38" i="36"/>
  <c r="I37" i="54"/>
  <c r="H39" i="36"/>
  <c r="I42" i="54"/>
  <c r="H44" i="36"/>
  <c r="I40" i="54"/>
  <c r="H42" i="36"/>
  <c r="I38" i="54"/>
  <c r="H40" i="36"/>
  <c r="I43" i="54"/>
  <c r="I41"/>
  <c r="H43" i="36"/>
  <c r="I39" i="54"/>
  <c r="H41" i="36"/>
  <c r="I35" i="54"/>
  <c r="H37" i="36"/>
  <c r="I44" i="54"/>
  <c r="I46" i="61"/>
  <c r="I44"/>
  <c r="I42"/>
  <c r="M66" i="36"/>
  <c r="I40" i="61"/>
  <c r="M64" i="36"/>
  <c r="I38" i="61"/>
  <c r="M62" i="36"/>
  <c r="I36" i="61"/>
  <c r="M60" i="36"/>
  <c r="H46" i="61"/>
  <c r="H44"/>
  <c r="H42"/>
  <c r="H40"/>
  <c r="L64" i="36"/>
  <c r="H38" i="61"/>
  <c r="L62" i="36"/>
  <c r="H36" i="61"/>
  <c r="I45"/>
  <c r="I43"/>
  <c r="I41"/>
  <c r="M65" i="36"/>
  <c r="I39" i="61"/>
  <c r="M63" i="36"/>
  <c r="I37" i="61"/>
  <c r="M61" i="36"/>
  <c r="I35" i="61"/>
  <c r="M59" i="36"/>
  <c r="H45" i="61"/>
  <c r="H43"/>
  <c r="H41"/>
  <c r="H39"/>
  <c r="L63" i="36"/>
  <c r="H37" i="61"/>
  <c r="L61" i="36"/>
  <c r="H35" i="61"/>
  <c r="I46" i="60"/>
  <c r="I44"/>
  <c r="I42"/>
  <c r="H66" i="36"/>
  <c r="I40" i="60"/>
  <c r="H64" i="36"/>
  <c r="I38" i="60"/>
  <c r="H62" i="36"/>
  <c r="I36" i="60"/>
  <c r="H60" i="36"/>
  <c r="J46" i="60"/>
  <c r="J42"/>
  <c r="J38"/>
  <c r="H46"/>
  <c r="H44"/>
  <c r="H42"/>
  <c r="G66" i="36"/>
  <c r="H40" i="60"/>
  <c r="G64" i="36"/>
  <c r="H38" i="60"/>
  <c r="G62" i="36"/>
  <c r="H36" i="60"/>
  <c r="G60" i="36"/>
  <c r="J45" i="60"/>
  <c r="J41"/>
  <c r="J37"/>
  <c r="I45"/>
  <c r="I43"/>
  <c r="I41"/>
  <c r="H65" i="36"/>
  <c r="I39" i="60"/>
  <c r="H63" i="36"/>
  <c r="I37" i="60"/>
  <c r="H61" i="36"/>
  <c r="I35" i="60"/>
  <c r="H59" i="36"/>
  <c r="J44" i="60"/>
  <c r="J40"/>
  <c r="J36"/>
  <c r="H45"/>
  <c r="H43"/>
  <c r="H41"/>
  <c r="G65" i="36"/>
  <c r="H39" i="60"/>
  <c r="G63" i="36"/>
  <c r="H37" i="60"/>
  <c r="G61" i="36"/>
  <c r="H35" i="60"/>
  <c r="G59" i="36"/>
  <c r="J43" i="60"/>
  <c r="J39"/>
  <c r="J35"/>
  <c r="I46" i="58"/>
  <c r="I44"/>
  <c r="I42"/>
  <c r="M55" i="36"/>
  <c r="I40" i="58"/>
  <c r="M53" i="36"/>
  <c r="I38" i="58"/>
  <c r="M51" i="36"/>
  <c r="I36" i="58"/>
  <c r="M49" i="36"/>
  <c r="J46" i="58"/>
  <c r="J42"/>
  <c r="J38"/>
  <c r="H46"/>
  <c r="H44"/>
  <c r="H42"/>
  <c r="L55" i="36"/>
  <c r="H40" i="58"/>
  <c r="L53" i="36"/>
  <c r="H38" i="58"/>
  <c r="L51" i="36"/>
  <c r="H36" i="58"/>
  <c r="L49" i="36"/>
  <c r="J45" i="58"/>
  <c r="J41"/>
  <c r="J37"/>
  <c r="I45"/>
  <c r="I43"/>
  <c r="I41"/>
  <c r="M54" i="36"/>
  <c r="I39" i="58"/>
  <c r="M52" i="36"/>
  <c r="I37" i="58"/>
  <c r="M50" i="36"/>
  <c r="I35" i="58"/>
  <c r="M48" i="36"/>
  <c r="J44" i="58"/>
  <c r="J40"/>
  <c r="J36"/>
  <c r="H45"/>
  <c r="H43"/>
  <c r="H41"/>
  <c r="L54" i="36"/>
  <c r="H39" i="58"/>
  <c r="L52" i="36"/>
  <c r="H37" i="58"/>
  <c r="L50" i="36"/>
  <c r="H35" i="58"/>
  <c r="L48" i="36"/>
  <c r="J43" i="58"/>
  <c r="J39"/>
  <c r="J35"/>
  <c r="I46" i="59"/>
  <c r="I44"/>
  <c r="I42"/>
  <c r="C66" i="36"/>
  <c r="I40" i="59"/>
  <c r="C64" i="36"/>
  <c r="I38" i="59"/>
  <c r="C62" i="36"/>
  <c r="I36" i="59"/>
  <c r="C60" i="36"/>
  <c r="I43" i="59"/>
  <c r="I39"/>
  <c r="C63" i="36"/>
  <c r="I35" i="59"/>
  <c r="C59" i="36"/>
  <c r="H43" i="59"/>
  <c r="H41"/>
  <c r="B65" i="36"/>
  <c r="H39" i="59"/>
  <c r="B63" i="36"/>
  <c r="H37" i="59"/>
  <c r="B61" i="36"/>
  <c r="H46" i="59"/>
  <c r="H44"/>
  <c r="H42"/>
  <c r="B66" i="36"/>
  <c r="H40" i="59"/>
  <c r="B64" i="36"/>
  <c r="H38" i="59"/>
  <c r="B62" i="36"/>
  <c r="H36" i="59"/>
  <c r="B60" i="36"/>
  <c r="I45" i="59"/>
  <c r="I41"/>
  <c r="C65" i="36"/>
  <c r="I37" i="59"/>
  <c r="C61" i="36"/>
  <c r="H45" i="59"/>
  <c r="H35"/>
  <c r="B59" i="36"/>
  <c r="I46" i="57"/>
  <c r="I44"/>
  <c r="I42"/>
  <c r="H55" i="36"/>
  <c r="I40" i="57"/>
  <c r="H53" i="36"/>
  <c r="I38" i="57"/>
  <c r="H51" i="36"/>
  <c r="I36" i="57"/>
  <c r="H49" i="36"/>
  <c r="H46" i="57"/>
  <c r="H44"/>
  <c r="H42"/>
  <c r="G55" i="36"/>
  <c r="H40" i="57"/>
  <c r="G53" i="36"/>
  <c r="H38" i="57"/>
  <c r="G51" i="36"/>
  <c r="H36" i="57"/>
  <c r="G49" i="36"/>
  <c r="I45" i="57"/>
  <c r="I43"/>
  <c r="I41"/>
  <c r="H54" i="36"/>
  <c r="I39" i="57"/>
  <c r="H52" i="36"/>
  <c r="I37" i="57"/>
  <c r="H50" i="36"/>
  <c r="I35" i="57"/>
  <c r="H48" i="36"/>
  <c r="H45" i="57"/>
  <c r="H43"/>
  <c r="H41"/>
  <c r="G54" i="36"/>
  <c r="H39" i="57"/>
  <c r="G52" i="36"/>
  <c r="H37" i="57"/>
  <c r="G50" i="36"/>
  <c r="H35" i="57"/>
  <c r="G48" i="36"/>
  <c r="I46" i="56"/>
  <c r="I44"/>
  <c r="I42"/>
  <c r="C55" i="36"/>
  <c r="I40" i="56"/>
  <c r="C53" i="36"/>
  <c r="I38" i="56"/>
  <c r="C51" i="36"/>
  <c r="I36" i="56"/>
  <c r="C49" i="36"/>
  <c r="H46" i="56"/>
  <c r="H44"/>
  <c r="H42"/>
  <c r="B55" i="36"/>
  <c r="H40" i="56"/>
  <c r="B53" i="36"/>
  <c r="H38" i="56"/>
  <c r="B51" i="36"/>
  <c r="H36" i="56"/>
  <c r="B49" i="36"/>
  <c r="I45" i="56"/>
  <c r="I43"/>
  <c r="I41"/>
  <c r="C54" i="36"/>
  <c r="I39" i="56"/>
  <c r="C52" i="36"/>
  <c r="I37" i="56"/>
  <c r="C50" i="36"/>
  <c r="I35" i="56"/>
  <c r="C48" i="36"/>
  <c r="H45" i="56"/>
  <c r="H43"/>
  <c r="H41"/>
  <c r="B54" i="36"/>
  <c r="H39" i="56"/>
  <c r="B52" i="36"/>
  <c r="H37" i="56"/>
  <c r="B50" i="36"/>
  <c r="H35" i="56"/>
  <c r="B48" i="36"/>
  <c r="J46" i="55"/>
  <c r="J45"/>
  <c r="J44"/>
  <c r="J43"/>
  <c r="J42"/>
  <c r="J41"/>
  <c r="J40"/>
  <c r="J39"/>
  <c r="J38"/>
  <c r="J37"/>
  <c r="J36"/>
  <c r="J35"/>
  <c r="I46"/>
  <c r="I45"/>
  <c r="I44"/>
  <c r="I43"/>
  <c r="I42"/>
  <c r="M44" i="36"/>
  <c r="I41" i="55"/>
  <c r="M43" i="36"/>
  <c r="I40" i="55"/>
  <c r="M42" i="36"/>
  <c r="I39" i="55"/>
  <c r="M41" i="36"/>
  <c r="I38" i="55"/>
  <c r="M40" i="36"/>
  <c r="I37" i="55"/>
  <c r="M39" i="36"/>
  <c r="I36" i="55"/>
  <c r="M38" i="36"/>
  <c r="I35" i="55"/>
  <c r="M37" i="36"/>
  <c r="H46" i="55"/>
  <c r="H45"/>
  <c r="H44"/>
  <c r="H43"/>
  <c r="H42"/>
  <c r="L44" i="36"/>
  <c r="H41" i="55"/>
  <c r="L43" i="36"/>
  <c r="H40" i="55"/>
  <c r="L42" i="36"/>
  <c r="H39" i="55"/>
  <c r="L41" i="36"/>
  <c r="H38" i="55"/>
  <c r="L40" i="36"/>
  <c r="H37" i="55"/>
  <c r="L39" i="36"/>
  <c r="H36" i="55"/>
  <c r="L38" i="36"/>
  <c r="H35" i="55"/>
  <c r="J35" i="61"/>
  <c r="J38"/>
  <c r="L66" i="36"/>
  <c r="L37" i="61"/>
  <c r="L38"/>
  <c r="J39"/>
  <c r="J40"/>
  <c r="J41"/>
  <c r="J42"/>
  <c r="J43"/>
  <c r="J44"/>
  <c r="J45"/>
  <c r="J46"/>
  <c r="J36"/>
  <c r="L65" i="36"/>
  <c r="L39" i="61"/>
  <c r="L44"/>
  <c r="L46"/>
  <c r="J37"/>
  <c r="L59" i="36"/>
  <c r="L60"/>
  <c r="L39" i="60"/>
  <c r="L40"/>
  <c r="L35" i="58"/>
  <c r="L39"/>
  <c r="L37" i="57"/>
  <c r="L42"/>
  <c r="L43"/>
  <c r="L46"/>
  <c r="L36" i="56"/>
  <c r="L44"/>
  <c r="H35" i="54"/>
  <c r="G37" i="36"/>
  <c r="Q4" i="46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"/>
  <c r="T34"/>
  <c r="R34"/>
  <c r="T33"/>
  <c r="R33"/>
  <c r="T32"/>
  <c r="R32"/>
  <c r="T31"/>
  <c r="R31"/>
  <c r="T30"/>
  <c r="R30"/>
  <c r="T29"/>
  <c r="R29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T16"/>
  <c r="R16"/>
  <c r="T15"/>
  <c r="R15"/>
  <c r="T14"/>
  <c r="R14"/>
  <c r="T13"/>
  <c r="R13"/>
  <c r="T12"/>
  <c r="R12"/>
  <c r="T11"/>
  <c r="R11"/>
  <c r="T10"/>
  <c r="R10"/>
  <c r="T9"/>
  <c r="R9"/>
  <c r="T8"/>
  <c r="R8"/>
  <c r="T7"/>
  <c r="R7"/>
  <c r="T6"/>
  <c r="R6"/>
  <c r="T5"/>
  <c r="R5"/>
  <c r="T4"/>
  <c r="R4"/>
  <c r="T3"/>
  <c r="R3"/>
  <c r="F1" i="36"/>
  <c r="J35" i="46"/>
  <c r="N45" i="59"/>
  <c r="M45"/>
  <c r="N35"/>
  <c r="M35"/>
  <c r="N40"/>
  <c r="M40"/>
  <c r="L45"/>
  <c r="N38"/>
  <c r="M38"/>
  <c r="N39"/>
  <c r="M39"/>
  <c r="N44"/>
  <c r="M44"/>
  <c r="L44"/>
  <c r="L40"/>
  <c r="N37"/>
  <c r="M37"/>
  <c r="N42"/>
  <c r="M42"/>
  <c r="N43"/>
  <c r="M43"/>
  <c r="L43"/>
  <c r="L39"/>
  <c r="L35"/>
  <c r="N41"/>
  <c r="M41"/>
  <c r="N46"/>
  <c r="M46"/>
  <c r="N36"/>
  <c r="M36"/>
  <c r="N41" i="58"/>
  <c r="M41"/>
  <c r="N46"/>
  <c r="M46"/>
  <c r="N36"/>
  <c r="M36"/>
  <c r="L46"/>
  <c r="N45"/>
  <c r="M45"/>
  <c r="N35"/>
  <c r="M35"/>
  <c r="N40"/>
  <c r="M40"/>
  <c r="L45"/>
  <c r="L41"/>
  <c r="N38"/>
  <c r="M38"/>
  <c r="N39"/>
  <c r="M39"/>
  <c r="N44"/>
  <c r="M44"/>
  <c r="L44"/>
  <c r="L40"/>
  <c r="L36"/>
  <c r="N37"/>
  <c r="M37"/>
  <c r="N42"/>
  <c r="M42"/>
  <c r="N43"/>
  <c r="M43"/>
  <c r="N37" i="56"/>
  <c r="M37"/>
  <c r="N41"/>
  <c r="M41"/>
  <c r="N46"/>
  <c r="M46"/>
  <c r="N36"/>
  <c r="M36"/>
  <c r="N42"/>
  <c r="M42"/>
  <c r="N45"/>
  <c r="M45"/>
  <c r="N35"/>
  <c r="M35"/>
  <c r="N40"/>
  <c r="M40"/>
  <c r="N43"/>
  <c r="M43"/>
  <c r="L43"/>
  <c r="L46"/>
  <c r="L42"/>
  <c r="N38"/>
  <c r="M38"/>
  <c r="M39"/>
  <c r="N39"/>
  <c r="N44"/>
  <c r="M44"/>
  <c r="N35" i="54"/>
  <c r="M35"/>
  <c r="L35"/>
  <c r="N37" i="60"/>
  <c r="M37"/>
  <c r="N42"/>
  <c r="M42"/>
  <c r="N41"/>
  <c r="M41"/>
  <c r="N36"/>
  <c r="M36"/>
  <c r="L42"/>
  <c r="N45"/>
  <c r="M45"/>
  <c r="N35"/>
  <c r="M35"/>
  <c r="N40"/>
  <c r="M40"/>
  <c r="N43"/>
  <c r="M43"/>
  <c r="N46"/>
  <c r="M46"/>
  <c r="L37"/>
  <c r="L41"/>
  <c r="L36"/>
  <c r="N38"/>
  <c r="M38"/>
  <c r="N39"/>
  <c r="M39"/>
  <c r="N44"/>
  <c r="M44"/>
  <c r="N42" i="61"/>
  <c r="M42"/>
  <c r="N40"/>
  <c r="M40"/>
  <c r="N45"/>
  <c r="M45"/>
  <c r="M35"/>
  <c r="N35"/>
  <c r="N44"/>
  <c r="M44"/>
  <c r="N38"/>
  <c r="M38"/>
  <c r="M39"/>
  <c r="N39"/>
  <c r="N37"/>
  <c r="M37"/>
  <c r="N46"/>
  <c r="M46"/>
  <c r="N36"/>
  <c r="M36"/>
  <c r="N41"/>
  <c r="M41"/>
  <c r="M43"/>
  <c r="N43"/>
  <c r="N45" i="57"/>
  <c r="M45"/>
  <c r="N36"/>
  <c r="M36"/>
  <c r="N41"/>
  <c r="M41"/>
  <c r="N35"/>
  <c r="M35"/>
  <c r="N40"/>
  <c r="M40"/>
  <c r="N38"/>
  <c r="M38"/>
  <c r="N39"/>
  <c r="M39"/>
  <c r="N44"/>
  <c r="M44"/>
  <c r="N42"/>
  <c r="M42"/>
  <c r="N43"/>
  <c r="M43"/>
  <c r="N37"/>
  <c r="M37"/>
  <c r="N46"/>
  <c r="M46"/>
  <c r="N38" i="54"/>
  <c r="L38"/>
  <c r="M38"/>
  <c r="M41"/>
  <c r="N41"/>
  <c r="L41"/>
  <c r="L43"/>
  <c r="M43"/>
  <c r="N43"/>
  <c r="L39"/>
  <c r="M39"/>
  <c r="N39"/>
  <c r="N46"/>
  <c r="L46"/>
  <c r="M46"/>
  <c r="M45"/>
  <c r="N45"/>
  <c r="L45"/>
  <c r="N42"/>
  <c r="L42"/>
  <c r="M42"/>
  <c r="M37"/>
  <c r="N37"/>
  <c r="L37"/>
  <c r="L44"/>
  <c r="M44"/>
  <c r="N44"/>
  <c r="L40"/>
  <c r="M40"/>
  <c r="N40"/>
  <c r="L36"/>
  <c r="M36"/>
  <c r="N36"/>
  <c r="L42" i="55"/>
  <c r="N42"/>
  <c r="L36"/>
  <c r="N36"/>
  <c r="L40"/>
  <c r="N40"/>
  <c r="L44"/>
  <c r="N44"/>
  <c r="L37"/>
  <c r="N37"/>
  <c r="L41"/>
  <c r="N41"/>
  <c r="L45"/>
  <c r="N45"/>
  <c r="L38"/>
  <c r="N38"/>
  <c r="L46"/>
  <c r="N46"/>
  <c r="L35"/>
  <c r="N35"/>
  <c r="L39"/>
  <c r="N39"/>
  <c r="L43"/>
  <c r="N43"/>
  <c r="J36" i="46"/>
  <c r="L37" i="36"/>
  <c r="J46" i="46"/>
  <c r="I45"/>
  <c r="H44"/>
  <c r="J42"/>
  <c r="I41"/>
  <c r="H32" i="36"/>
  <c r="H40" i="46"/>
  <c r="G31" i="36"/>
  <c r="J38" i="46"/>
  <c r="I37"/>
  <c r="H28" i="36"/>
  <c r="J44" i="46"/>
  <c r="H42"/>
  <c r="G33" i="36"/>
  <c r="J40" i="46"/>
  <c r="H38"/>
  <c r="G29" i="36"/>
  <c r="I44" i="46"/>
  <c r="J41"/>
  <c r="H39"/>
  <c r="G30" i="36"/>
  <c r="I46" i="46"/>
  <c r="H45"/>
  <c r="J43"/>
  <c r="I42"/>
  <c r="H33" i="36"/>
  <c r="H41" i="46"/>
  <c r="G32" i="36"/>
  <c r="J39" i="46"/>
  <c r="I38"/>
  <c r="H29" i="36"/>
  <c r="H37" i="46"/>
  <c r="G28" i="36"/>
  <c r="H46" i="46"/>
  <c r="I43"/>
  <c r="I39"/>
  <c r="H30" i="36"/>
  <c r="J45" i="46"/>
  <c r="H43"/>
  <c r="I40"/>
  <c r="H31" i="36"/>
  <c r="J37" i="46"/>
  <c r="I36"/>
  <c r="H27" i="36"/>
  <c r="I35" i="46"/>
  <c r="H26" i="36"/>
  <c r="H36" i="46"/>
  <c r="G27" i="36"/>
  <c r="N66"/>
  <c r="N59"/>
  <c r="N65"/>
  <c r="N62"/>
  <c r="N64"/>
  <c r="N61"/>
  <c r="N63"/>
  <c r="N60"/>
  <c r="I61"/>
  <c r="I66"/>
  <c r="I62"/>
  <c r="I65"/>
  <c r="I64"/>
  <c r="I59"/>
  <c r="I60"/>
  <c r="I63"/>
  <c r="D63"/>
  <c r="D62"/>
  <c r="D66"/>
  <c r="D61"/>
  <c r="D64"/>
  <c r="D59"/>
  <c r="D65"/>
  <c r="D60"/>
  <c r="N54"/>
  <c r="N49"/>
  <c r="N50"/>
  <c r="N53"/>
  <c r="N48"/>
  <c r="N55"/>
  <c r="N52"/>
  <c r="N51"/>
  <c r="I52"/>
  <c r="I55"/>
  <c r="I54"/>
  <c r="I49"/>
  <c r="I51"/>
  <c r="I53"/>
  <c r="I48"/>
  <c r="I50"/>
  <c r="D52"/>
  <c r="D51"/>
  <c r="D55"/>
  <c r="D50"/>
  <c r="D54"/>
  <c r="D49"/>
  <c r="D53"/>
  <c r="D48"/>
  <c r="N43"/>
  <c r="N42"/>
  <c r="N38"/>
  <c r="N37"/>
  <c r="N39"/>
  <c r="N41"/>
  <c r="N44"/>
  <c r="N40"/>
  <c r="I42"/>
  <c r="I37"/>
  <c r="I38"/>
  <c r="I41"/>
  <c r="I44"/>
  <c r="I40"/>
  <c r="I43"/>
  <c r="I39"/>
  <c r="K36" i="46"/>
  <c r="K39"/>
  <c r="K46"/>
  <c r="K42"/>
  <c r="K38"/>
  <c r="H35"/>
  <c r="G26" i="36"/>
  <c r="K43" i="46"/>
  <c r="K45"/>
  <c r="K41"/>
  <c r="K37"/>
  <c r="K35"/>
  <c r="K44"/>
  <c r="K40"/>
  <c r="M35"/>
  <c r="O35"/>
  <c r="N35"/>
  <c r="O37"/>
  <c r="N37"/>
  <c r="M37"/>
  <c r="O40"/>
  <c r="N40"/>
  <c r="M40"/>
  <c r="O46"/>
  <c r="N46"/>
  <c r="M46"/>
  <c r="O44"/>
  <c r="N44"/>
  <c r="M44"/>
  <c r="O41"/>
  <c r="N41"/>
  <c r="M41"/>
  <c r="M43"/>
  <c r="O43"/>
  <c r="N43"/>
  <c r="O38"/>
  <c r="N38"/>
  <c r="M38"/>
  <c r="O45"/>
  <c r="N45"/>
  <c r="M45"/>
  <c r="O42"/>
  <c r="N42"/>
  <c r="M42"/>
  <c r="N39"/>
  <c r="M39"/>
  <c r="O39"/>
  <c r="O36"/>
  <c r="N36"/>
  <c r="M36"/>
  <c r="I28" i="36"/>
  <c r="I32"/>
  <c r="I27"/>
  <c r="I26"/>
  <c r="I31"/>
  <c r="I29"/>
  <c r="I33"/>
  <c r="I30"/>
  <c r="O28" i="1"/>
  <c r="R28"/>
  <c r="O29"/>
  <c r="R29"/>
  <c r="O30"/>
  <c r="R30"/>
  <c r="O31"/>
  <c r="R31"/>
  <c r="O32"/>
  <c r="O33"/>
  <c r="O34"/>
  <c r="O27"/>
  <c r="O20"/>
  <c r="R20"/>
  <c r="O21"/>
  <c r="R21"/>
  <c r="O22"/>
  <c r="R22"/>
  <c r="O23"/>
  <c r="R23"/>
  <c r="O24"/>
  <c r="R24"/>
  <c r="O25"/>
  <c r="O26"/>
  <c r="O19"/>
  <c r="O12"/>
  <c r="R12"/>
  <c r="O13"/>
  <c r="R13"/>
  <c r="O14"/>
  <c r="R14"/>
  <c r="O15"/>
  <c r="R15"/>
  <c r="O16"/>
  <c r="R16"/>
  <c r="O17"/>
  <c r="O18"/>
  <c r="O11"/>
  <c r="O4"/>
  <c r="R4"/>
  <c r="O5"/>
  <c r="R5"/>
  <c r="O6"/>
  <c r="R6"/>
  <c r="O7"/>
  <c r="R7"/>
  <c r="O9"/>
  <c r="R9"/>
  <c r="O10"/>
  <c r="R10"/>
  <c r="O3"/>
  <c r="R18"/>
  <c r="R17"/>
  <c r="S3"/>
  <c r="R3"/>
  <c r="Q3"/>
  <c r="Q11"/>
  <c r="R11"/>
  <c r="S11"/>
  <c r="S19"/>
  <c r="R19"/>
  <c r="Q19"/>
  <c r="R27"/>
  <c r="S27"/>
  <c r="Q27"/>
  <c r="M4" i="36"/>
  <c r="M9"/>
  <c r="M10"/>
  <c r="M5"/>
  <c r="M8"/>
  <c r="M6"/>
  <c r="M11"/>
  <c r="M7"/>
  <c r="L4"/>
  <c r="L9"/>
  <c r="L7"/>
  <c r="L11"/>
  <c r="L5"/>
  <c r="L8"/>
  <c r="L6"/>
  <c r="L10"/>
  <c r="R8" i="1"/>
  <c r="S24"/>
  <c r="Q24"/>
  <c r="P24"/>
  <c r="S17"/>
  <c r="Q17"/>
  <c r="P17"/>
  <c r="S18"/>
  <c r="Q18"/>
  <c r="P18"/>
  <c r="S12"/>
  <c r="Q12"/>
  <c r="S14"/>
  <c r="Q14"/>
  <c r="P14"/>
  <c r="S6"/>
  <c r="Q6"/>
  <c r="S15"/>
  <c r="Q15"/>
  <c r="S28"/>
  <c r="Q28"/>
  <c r="P28"/>
  <c r="S29"/>
  <c r="Q29"/>
  <c r="P29"/>
  <c r="S21"/>
  <c r="Q21"/>
  <c r="P21"/>
  <c r="S13"/>
  <c r="Q13"/>
  <c r="S30"/>
  <c r="Q30"/>
  <c r="P30"/>
  <c r="S8"/>
  <c r="Q8"/>
  <c r="S10"/>
  <c r="Q10"/>
  <c r="P10"/>
  <c r="S16"/>
  <c r="Q16"/>
  <c r="P16"/>
  <c r="S7"/>
  <c r="Q7"/>
  <c r="S23"/>
  <c r="Q23"/>
  <c r="P23"/>
  <c r="S4"/>
  <c r="Q4"/>
  <c r="S22"/>
  <c r="Q22"/>
  <c r="P22"/>
  <c r="S9"/>
  <c r="Q9"/>
  <c r="S31"/>
  <c r="Q31"/>
  <c r="P31"/>
  <c r="S20"/>
  <c r="Q20"/>
  <c r="S5"/>
  <c r="Q5"/>
  <c r="P15"/>
  <c r="P20"/>
  <c r="P13"/>
  <c r="P12"/>
  <c r="P9"/>
  <c r="P8"/>
  <c r="P5"/>
  <c r="P4"/>
  <c r="P11"/>
  <c r="P3"/>
  <c r="P27"/>
  <c r="P19"/>
  <c r="P6"/>
  <c r="P7"/>
  <c r="V41"/>
  <c r="V37"/>
  <c r="W41"/>
  <c r="W37"/>
  <c r="X41"/>
  <c r="X37"/>
  <c r="V40"/>
  <c r="X40"/>
  <c r="V39"/>
  <c r="V35"/>
  <c r="W39"/>
  <c r="W35"/>
  <c r="X39"/>
  <c r="X35"/>
  <c r="W40"/>
  <c r="W36"/>
  <c r="V42"/>
  <c r="V38"/>
  <c r="W42"/>
  <c r="W38"/>
  <c r="X42"/>
  <c r="X38"/>
  <c r="V36"/>
  <c r="X36"/>
</calcChain>
</file>

<file path=xl/sharedStrings.xml><?xml version="1.0" encoding="utf-8"?>
<sst xmlns="http://schemas.openxmlformats.org/spreadsheetml/2006/main" count="826" uniqueCount="148">
  <si>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</si>
  <si>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</si>
  <si>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</si>
  <si>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</si>
  <si>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</si>
  <si>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</si>
  <si>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</si>
  <si>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</si>
  <si>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</si>
  <si>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</si>
  <si>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</si>
  <si>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</si>
  <si>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</si>
  <si>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</si>
  <si>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</si>
  <si>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</si>
  <si>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</si>
  <si>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</si>
  <si>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</si>
  <si>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</si>
  <si>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</si>
  <si>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</si>
  <si>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</si>
  <si>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</si>
  <si>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200m</t>
  </si>
  <si>
    <t>3000m</t>
  </si>
  <si>
    <t>Distance (m.cm)</t>
  </si>
  <si>
    <t>Long Jump</t>
  </si>
  <si>
    <t>Triple Jump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</si>
  <si>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</si>
  <si>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</si>
  <si>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</si>
  <si>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</si>
  <si>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</si>
  <si>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</si>
  <si>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</si>
  <si>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</si>
  <si>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</si>
  <si>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</si>
  <si>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</si>
  <si>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400m Hurdles</t>
  </si>
  <si>
    <t>Time (0.0)</t>
  </si>
  <si>
    <t>300m</t>
  </si>
  <si>
    <t>Lane</t>
  </si>
  <si>
    <t>St Albans School</t>
  </si>
  <si>
    <t>Athlete Lookuo</t>
  </si>
  <si>
    <t>Athlete lookup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</si>
  <si>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</si>
  <si>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</si>
  <si>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</si>
  <si>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</si>
  <si>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</si>
  <si>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</si>
  <si>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Time (0.00)</t>
  </si>
  <si>
    <t>400m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</si>
  <si>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</si>
  <si>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</si>
  <si>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</si>
  <si>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</si>
  <si>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</si>
  <si>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</si>
  <si>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Verulam</t>
  </si>
  <si>
    <t>110m Hurdles</t>
  </si>
  <si>
    <t>Haileybury</t>
  </si>
  <si>
    <t>Sir John Lawes</t>
  </si>
  <si>
    <t>Berkhamsted</t>
  </si>
  <si>
    <t>Roundwood Park</t>
  </si>
  <si>
    <t>Liam Roberts</t>
  </si>
  <si>
    <t>Ben Garman</t>
  </si>
  <si>
    <t>Harry Bridge</t>
  </si>
  <si>
    <t>Danny Raymond</t>
  </si>
  <si>
    <t>Sam Greenstein</t>
  </si>
  <si>
    <t>Haberdashers' Boys' School</t>
  </si>
  <si>
    <t>St Columbas College</t>
  </si>
  <si>
    <t xml:space="preserve">St George's School </t>
  </si>
  <si>
    <t>Gabe Lamb</t>
  </si>
  <si>
    <t>James Deayn</t>
  </si>
  <si>
    <t>Kings Langley</t>
  </si>
  <si>
    <t>2000m Steeplechase</t>
  </si>
  <si>
    <t>Number</t>
  </si>
  <si>
    <t>School name</t>
  </si>
  <si>
    <t>Event(s) being entered for student [U19 Boys (Y12/13)]</t>
  </si>
  <si>
    <t xml:space="preserve">Shaun Shen </t>
  </si>
  <si>
    <t xml:space="preserve">Aldenham </t>
  </si>
  <si>
    <t>George Bancroft</t>
  </si>
  <si>
    <t>Ashlyns</t>
  </si>
  <si>
    <t>Oscar Tranter</t>
  </si>
  <si>
    <t>300/400m (No U13s)</t>
  </si>
  <si>
    <t>300/400m Hurdles (No 13/15s)</t>
  </si>
  <si>
    <t>George Ward</t>
  </si>
  <si>
    <t>Dame Alice Owens</t>
  </si>
  <si>
    <t>Isaac  Whitten</t>
  </si>
  <si>
    <t>Freman College</t>
  </si>
  <si>
    <t>2000m SC (U19B only)</t>
  </si>
  <si>
    <t>Adefuyi Olagbegi</t>
  </si>
  <si>
    <t>1500m, 3000m (No U13/15s)</t>
  </si>
  <si>
    <t>Tihami  Macaulay</t>
  </si>
  <si>
    <t>Will Galliford</t>
  </si>
  <si>
    <t>Hitchin boys school</t>
  </si>
  <si>
    <t>Jerome Bosman-Ceasar</t>
  </si>
  <si>
    <t>3000m (No U13/15s)</t>
  </si>
  <si>
    <t>Jamie Joseph</t>
  </si>
  <si>
    <t xml:space="preserve">Hitchin boys school </t>
  </si>
  <si>
    <t>Marcus Devenport</t>
  </si>
  <si>
    <t>Bilal Nour</t>
  </si>
  <si>
    <t>Queens'</t>
  </si>
  <si>
    <t>Ethan Esteban Protheroe-Esteban</t>
  </si>
  <si>
    <t>Ethan  Primmett</t>
  </si>
  <si>
    <t>Richard Hale School</t>
  </si>
  <si>
    <t>Luca Bruzas</t>
  </si>
  <si>
    <t>Henry Burrows</t>
  </si>
  <si>
    <t>Toby Cherry</t>
  </si>
  <si>
    <t>Mikhail F I L I P P O V</t>
  </si>
  <si>
    <t>100m, 200m</t>
  </si>
  <si>
    <t>Henry Stewart</t>
  </si>
  <si>
    <t xml:space="preserve">St Albans School </t>
  </si>
  <si>
    <t>Ben Gostick</t>
  </si>
  <si>
    <t>Alex Wood</t>
  </si>
  <si>
    <t>Will Kennedy</t>
  </si>
  <si>
    <t>Luca  Matharu</t>
  </si>
  <si>
    <t>St C Danes</t>
  </si>
  <si>
    <t>Dillon Smith</t>
  </si>
  <si>
    <t>Alexander McDonald</t>
  </si>
  <si>
    <t xml:space="preserve">Benedict  Whittle </t>
  </si>
  <si>
    <t>Nathan Reeves</t>
  </si>
  <si>
    <t>Ash Finch</t>
  </si>
  <si>
    <t>St. Joan of Arc</t>
  </si>
  <si>
    <t>2000m SC (U19B only), 3000m (No U13/15s)</t>
  </si>
  <si>
    <t>Sullivan McAlinden</t>
  </si>
  <si>
    <t>The Adeyfield Academy</t>
  </si>
  <si>
    <t>Daniel Connor</t>
  </si>
  <si>
    <t>The Bishop's Stortford High School</t>
  </si>
  <si>
    <t>Oliver  Broughton</t>
  </si>
  <si>
    <t>Montelle Levy</t>
  </si>
  <si>
    <t xml:space="preserve">Israel Adjei </t>
  </si>
  <si>
    <t>Jack  Offord</t>
  </si>
  <si>
    <t>The Chauncy School</t>
  </si>
  <si>
    <t>Shion Evans</t>
  </si>
  <si>
    <t>The Marlborough Science Academy</t>
  </si>
  <si>
    <t>Josh Barrett</t>
  </si>
  <si>
    <t>Oliver Mullen</t>
  </si>
  <si>
    <t xml:space="preserve">Verulam </t>
  </si>
  <si>
    <t>Time (0:00.00)</t>
  </si>
  <si>
    <t>Max Winfield</t>
  </si>
  <si>
    <t>St Georges</t>
  </si>
  <si>
    <t>10th June 2023</t>
  </si>
  <si>
    <t>U19 Men</t>
  </si>
  <si>
    <t>6;24.91</t>
  </si>
</sst>
</file>

<file path=xl/styles.xml><?xml version="1.0" encoding="utf-8"?>
<styleSheet xmlns="http://schemas.openxmlformats.org/spreadsheetml/2006/main">
  <numFmts count="2">
    <numFmt numFmtId="164" formatCode="mm:ss.00"/>
    <numFmt numFmtId="165" formatCode="0.0"/>
  </numFmts>
  <fonts count="20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9"/>
      <name val="Calibri"/>
      <family val="2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10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17"/>
      <name val="Calibri"/>
      <family val="2"/>
    </font>
    <font>
      <b/>
      <sz val="16"/>
      <color indexed="9"/>
      <name val="Calibri"/>
      <family val="2"/>
    </font>
    <font>
      <b/>
      <sz val="22"/>
      <name val="Calibri"/>
      <family val="2"/>
    </font>
    <font>
      <b/>
      <sz val="26"/>
      <color indexed="8"/>
      <name val="Calibri"/>
      <family val="2"/>
    </font>
    <font>
      <b/>
      <sz val="17.5"/>
      <name val="Calibri"/>
      <family val="2"/>
    </font>
    <font>
      <b/>
      <sz val="18"/>
      <color indexed="9"/>
      <name val="Calibri"/>
      <family val="2"/>
    </font>
    <font>
      <b/>
      <sz val="18"/>
      <color indexed="8"/>
      <name val="Calibri"/>
      <family val="2"/>
    </font>
    <font>
      <b/>
      <sz val="8"/>
      <color indexed="3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30"/>
        <bgColor indexed="9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2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47" fontId="2" fillId="0" borderId="3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7" fontId="1" fillId="5" borderId="8" xfId="0" applyNumberFormat="1" applyFont="1" applyFill="1" applyBorder="1" applyAlignment="1">
      <alignment horizontal="center" vertical="center"/>
    </xf>
    <xf numFmtId="47" fontId="1" fillId="5" borderId="6" xfId="0" applyNumberFormat="1" applyFont="1" applyFill="1" applyBorder="1" applyAlignment="1">
      <alignment horizontal="center" vertical="center"/>
    </xf>
    <xf numFmtId="47" fontId="1" fillId="5" borderId="7" xfId="0" applyNumberFormat="1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2" fontId="1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4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1" fillId="3" borderId="2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4" borderId="39" xfId="0" applyNumberFormat="1" applyFont="1" applyFill="1" applyBorder="1" applyAlignment="1">
      <alignment horizontal="center"/>
    </xf>
    <xf numFmtId="47" fontId="1" fillId="3" borderId="22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2" fontId="1" fillId="0" borderId="39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2" fontId="1" fillId="4" borderId="19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left"/>
    </xf>
    <xf numFmtId="2" fontId="1" fillId="2" borderId="3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2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5" xfId="0" applyNumberFormat="1" applyFont="1" applyBorder="1" applyAlignment="1">
      <alignment horizontal="center"/>
    </xf>
    <xf numFmtId="2" fontId="1" fillId="6" borderId="25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2" fontId="10" fillId="2" borderId="4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47" fontId="1" fillId="0" borderId="19" xfId="0" applyNumberFormat="1" applyFont="1" applyBorder="1" applyAlignment="1">
      <alignment horizontal="center"/>
    </xf>
    <xf numFmtId="47" fontId="1" fillId="0" borderId="22" xfId="0" applyNumberFormat="1" applyFont="1" applyBorder="1" applyAlignment="1">
      <alignment horizontal="center"/>
    </xf>
    <xf numFmtId="47" fontId="1" fillId="0" borderId="25" xfId="0" applyNumberFormat="1" applyFont="1" applyBorder="1" applyAlignment="1">
      <alignment horizontal="center"/>
    </xf>
    <xf numFmtId="47" fontId="1" fillId="0" borderId="39" xfId="0" applyNumberFormat="1" applyFont="1" applyBorder="1" applyAlignment="1">
      <alignment horizontal="center"/>
    </xf>
    <xf numFmtId="47" fontId="1" fillId="6" borderId="25" xfId="0" applyNumberFormat="1" applyFont="1" applyFill="1" applyBorder="1" applyAlignment="1">
      <alignment horizontal="center"/>
    </xf>
    <xf numFmtId="47" fontId="1" fillId="3" borderId="39" xfId="0" applyNumberFormat="1" applyFont="1" applyFill="1" applyBorder="1" applyAlignment="1">
      <alignment horizontal="center"/>
    </xf>
    <xf numFmtId="47" fontId="1" fillId="6" borderId="43" xfId="0" applyNumberFormat="1" applyFont="1" applyFill="1" applyBorder="1" applyAlignment="1">
      <alignment horizontal="center"/>
    </xf>
    <xf numFmtId="47" fontId="1" fillId="0" borderId="44" xfId="0" applyNumberFormat="1" applyFont="1" applyBorder="1" applyAlignment="1">
      <alignment horizont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vertical="center"/>
    </xf>
    <xf numFmtId="0" fontId="2" fillId="6" borderId="52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" fillId="2" borderId="32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6" borderId="5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1" fillId="3" borderId="51" xfId="0" applyFont="1" applyFill="1" applyBorder="1" applyAlignment="1">
      <alignment horizontal="left"/>
    </xf>
    <xf numFmtId="0" fontId="1" fillId="6" borderId="5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6" borderId="42" xfId="0" applyFont="1" applyFill="1" applyBorder="1" applyAlignment="1">
      <alignment horizontal="left"/>
    </xf>
    <xf numFmtId="2" fontId="1" fillId="2" borderId="41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/>
    </xf>
    <xf numFmtId="0" fontId="11" fillId="0" borderId="42" xfId="1" applyFont="1" applyBorder="1" applyAlignment="1">
      <alignment vertical="center"/>
    </xf>
    <xf numFmtId="0" fontId="7" fillId="5" borderId="42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2" fontId="2" fillId="0" borderId="4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2" fontId="10" fillId="7" borderId="39" xfId="0" applyNumberFormat="1" applyFont="1" applyFill="1" applyBorder="1" applyAlignment="1" applyProtection="1">
      <alignment horizontal="center" vertical="center"/>
      <protection locked="0"/>
    </xf>
    <xf numFmtId="2" fontId="10" fillId="7" borderId="22" xfId="0" applyNumberFormat="1" applyFont="1" applyFill="1" applyBorder="1" applyAlignment="1" applyProtection="1">
      <alignment horizontal="center" vertical="center"/>
      <protection locked="0"/>
    </xf>
    <xf numFmtId="2" fontId="10" fillId="7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2" fontId="10" fillId="9" borderId="39" xfId="0" applyNumberFormat="1" applyFont="1" applyFill="1" applyBorder="1" applyAlignment="1" applyProtection="1">
      <alignment horizontal="center" vertical="center"/>
      <protection locked="0"/>
    </xf>
    <xf numFmtId="2" fontId="10" fillId="9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7" fontId="10" fillId="7" borderId="39" xfId="0" applyNumberFormat="1" applyFont="1" applyFill="1" applyBorder="1" applyAlignment="1" applyProtection="1">
      <alignment horizontal="center" vertical="center"/>
      <protection locked="0"/>
    </xf>
    <xf numFmtId="47" fontId="10" fillId="7" borderId="22" xfId="0" applyNumberFormat="1" applyFont="1" applyFill="1" applyBorder="1" applyAlignment="1" applyProtection="1">
      <alignment horizontal="center" vertical="center"/>
      <protection locked="0"/>
    </xf>
    <xf numFmtId="47" fontId="10" fillId="7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42" xfId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2" xfId="0" applyNumberFormat="1" applyFont="1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61" xfId="0" applyNumberFormat="1" applyFont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60" xfId="0" applyFont="1" applyBorder="1" applyAlignment="1">
      <alignment horizontal="left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4" fillId="10" borderId="65" xfId="0" applyFont="1" applyFill="1" applyBorder="1" applyAlignment="1">
      <alignment horizontal="left"/>
    </xf>
    <xf numFmtId="0" fontId="4" fillId="10" borderId="64" xfId="0" applyFont="1" applyFill="1" applyBorder="1" applyAlignment="1">
      <alignment horizontal="left"/>
    </xf>
    <xf numFmtId="0" fontId="4" fillId="8" borderId="65" xfId="1" applyFont="1" applyFill="1" applyBorder="1" applyAlignment="1">
      <alignment horizontal="left" vertical="center"/>
    </xf>
    <xf numFmtId="0" fontId="4" fillId="8" borderId="64" xfId="1" applyFont="1" applyFill="1" applyBorder="1" applyAlignment="1">
      <alignment horizontal="left" vertical="center"/>
    </xf>
    <xf numFmtId="0" fontId="15" fillId="0" borderId="60" xfId="0" applyFont="1" applyBorder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66" xfId="0" applyFont="1" applyFill="1" applyBorder="1" applyAlignment="1">
      <alignment horizontal="center"/>
    </xf>
    <xf numFmtId="0" fontId="17" fillId="8" borderId="41" xfId="0" applyFont="1" applyFill="1" applyBorder="1" applyAlignment="1">
      <alignment horizontal="center"/>
    </xf>
    <xf numFmtId="0" fontId="17" fillId="8" borderId="65" xfId="0" applyFont="1" applyFill="1" applyBorder="1" applyAlignment="1">
      <alignment horizontal="center"/>
    </xf>
    <xf numFmtId="0" fontId="17" fillId="8" borderId="67" xfId="0" applyFont="1" applyFill="1" applyBorder="1" applyAlignment="1">
      <alignment horizontal="center"/>
    </xf>
    <xf numFmtId="0" fontId="17" fillId="8" borderId="64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2" borderId="66" xfId="0" applyFont="1" applyFill="1" applyBorder="1" applyAlignment="1">
      <alignment horizontal="center"/>
    </xf>
    <xf numFmtId="0" fontId="17" fillId="12" borderId="41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" fillId="5" borderId="74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5" fillId="10" borderId="63" xfId="0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 wrapText="1"/>
    </xf>
    <xf numFmtId="0" fontId="5" fillId="10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5" borderId="55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8" fillId="7" borderId="62" xfId="0" applyFont="1" applyFill="1" applyBorder="1" applyAlignment="1">
      <alignment horizontal="center" vertical="center"/>
    </xf>
    <xf numFmtId="0" fontId="4" fillId="11" borderId="45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/>
    </xf>
    <xf numFmtId="0" fontId="1" fillId="5" borderId="74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68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8" borderId="68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 wrapText="1"/>
    </xf>
    <xf numFmtId="0" fontId="13" fillId="8" borderId="62" xfId="0" applyFont="1" applyFill="1" applyBorder="1" applyAlignment="1">
      <alignment horizontal="center" vertical="center" wrapText="1"/>
    </xf>
    <xf numFmtId="0" fontId="6" fillId="8" borderId="6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62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3" fillId="13" borderId="55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 wrapText="1"/>
    </xf>
    <xf numFmtId="0" fontId="3" fillId="13" borderId="57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62" xfId="0" applyFont="1" applyFill="1" applyBorder="1" applyAlignment="1">
      <alignment horizontal="center" vertical="center" wrapText="1"/>
    </xf>
    <xf numFmtId="0" fontId="13" fillId="8" borderId="63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5" fillId="11" borderId="55" xfId="0" applyFont="1" applyFill="1" applyBorder="1" applyAlignment="1">
      <alignment horizontal="center" vertical="center" wrapText="1"/>
    </xf>
    <xf numFmtId="0" fontId="5" fillId="11" borderId="56" xfId="0" applyFont="1" applyFill="1" applyBorder="1" applyAlignment="1">
      <alignment horizontal="center" vertical="center" wrapText="1"/>
    </xf>
    <xf numFmtId="0" fontId="5" fillId="11" borderId="57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60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63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6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19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72"/>
  <sheetViews>
    <sheetView workbookViewId="0">
      <selection activeCell="A2" sqref="A2:B2"/>
    </sheetView>
  </sheetViews>
  <sheetFormatPr defaultColWidth="8.85546875" defaultRowHeight="11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8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>
      <c r="A1" s="300" t="s">
        <v>146</v>
      </c>
      <c r="B1" s="301"/>
    </row>
    <row r="2" spans="1:11" customFormat="1" ht="12" customHeight="1" thickBot="1">
      <c r="A2" s="298" t="s">
        <v>38</v>
      </c>
      <c r="B2" s="299"/>
    </row>
    <row r="3" spans="1:11" ht="12" customHeight="1">
      <c r="B3" s="26" t="s">
        <v>79</v>
      </c>
      <c r="C3" s="26" t="s">
        <v>1</v>
      </c>
      <c r="D3" s="25" t="s">
        <v>80</v>
      </c>
      <c r="E3" s="26" t="s">
        <v>81</v>
      </c>
      <c r="H3" s="26"/>
      <c r="I3" s="26"/>
      <c r="K3" s="26"/>
    </row>
    <row r="4" spans="1:11">
      <c r="B4" s="26">
        <v>11</v>
      </c>
      <c r="C4" s="26" t="s">
        <v>82</v>
      </c>
      <c r="D4" s="25" t="s">
        <v>83</v>
      </c>
      <c r="E4" s="26" t="s">
        <v>28</v>
      </c>
      <c r="H4" s="26"/>
      <c r="I4" s="26"/>
      <c r="K4" s="26"/>
    </row>
    <row r="5" spans="1:11">
      <c r="B5" s="26">
        <v>40</v>
      </c>
      <c r="C5" s="26" t="s">
        <v>84</v>
      </c>
      <c r="D5" s="25" t="s">
        <v>85</v>
      </c>
      <c r="E5" s="26" t="s">
        <v>19</v>
      </c>
      <c r="H5" s="26"/>
      <c r="I5" s="26"/>
      <c r="K5" s="26"/>
    </row>
    <row r="6" spans="1:11">
      <c r="B6" s="26">
        <v>114</v>
      </c>
      <c r="C6" s="26" t="s">
        <v>68</v>
      </c>
      <c r="D6" s="25" t="s">
        <v>65</v>
      </c>
      <c r="E6" s="26" t="s">
        <v>54</v>
      </c>
      <c r="H6" s="26"/>
      <c r="I6" s="26"/>
      <c r="K6" s="26"/>
    </row>
    <row r="7" spans="1:11">
      <c r="B7" s="26">
        <v>116</v>
      </c>
      <c r="C7" s="26" t="s">
        <v>86</v>
      </c>
      <c r="D7" s="25" t="s">
        <v>65</v>
      </c>
      <c r="E7" s="26" t="s">
        <v>87</v>
      </c>
      <c r="H7" s="26"/>
      <c r="I7" s="26"/>
      <c r="K7" s="26"/>
    </row>
    <row r="8" spans="1:11">
      <c r="B8" s="26">
        <v>117</v>
      </c>
      <c r="C8" s="26" t="s">
        <v>69</v>
      </c>
      <c r="D8" s="25" t="s">
        <v>65</v>
      </c>
      <c r="E8" s="26" t="s">
        <v>88</v>
      </c>
      <c r="H8" s="26"/>
      <c r="I8" s="26"/>
      <c r="K8" s="26"/>
    </row>
    <row r="9" spans="1:11">
      <c r="B9" s="26">
        <v>183</v>
      </c>
      <c r="C9" s="26" t="s">
        <v>89</v>
      </c>
      <c r="D9" s="25" t="s">
        <v>90</v>
      </c>
      <c r="E9" s="26" t="s">
        <v>19</v>
      </c>
      <c r="H9" s="26"/>
      <c r="I9" s="26"/>
      <c r="K9" s="26"/>
    </row>
    <row r="10" spans="1:11">
      <c r="B10" s="26">
        <v>187</v>
      </c>
      <c r="C10" s="26" t="s">
        <v>91</v>
      </c>
      <c r="D10" s="25" t="s">
        <v>92</v>
      </c>
      <c r="E10" s="26" t="s">
        <v>93</v>
      </c>
      <c r="H10" s="26"/>
      <c r="I10" s="26"/>
      <c r="K10" s="26"/>
    </row>
    <row r="11" spans="1:11">
      <c r="B11" s="26">
        <v>190</v>
      </c>
      <c r="C11" s="26" t="s">
        <v>94</v>
      </c>
      <c r="D11" s="25" t="s">
        <v>72</v>
      </c>
      <c r="E11" s="26" t="s">
        <v>29</v>
      </c>
      <c r="H11" s="26"/>
      <c r="I11" s="26"/>
      <c r="K11" s="26"/>
    </row>
    <row r="12" spans="1:11">
      <c r="B12" s="26">
        <v>202</v>
      </c>
      <c r="C12" s="26" t="s">
        <v>71</v>
      </c>
      <c r="D12" s="25" t="s">
        <v>72</v>
      </c>
      <c r="E12" s="26" t="s">
        <v>95</v>
      </c>
      <c r="H12" s="26"/>
      <c r="I12" s="26"/>
      <c r="K12" s="26"/>
    </row>
    <row r="13" spans="1:11">
      <c r="B13" s="26">
        <v>219</v>
      </c>
      <c r="C13" s="26" t="s">
        <v>96</v>
      </c>
      <c r="D13" s="25" t="s">
        <v>63</v>
      </c>
      <c r="E13" s="26" t="s">
        <v>87</v>
      </c>
      <c r="H13" s="26"/>
      <c r="I13" s="26"/>
      <c r="K13" s="26"/>
    </row>
    <row r="14" spans="1:11">
      <c r="B14" s="26">
        <v>247</v>
      </c>
      <c r="C14" s="26" t="s">
        <v>97</v>
      </c>
      <c r="D14" s="25" t="s">
        <v>98</v>
      </c>
      <c r="E14" s="26" t="s">
        <v>100</v>
      </c>
      <c r="H14" s="26"/>
      <c r="I14" s="26"/>
      <c r="K14" s="26"/>
    </row>
    <row r="15" spans="1:11">
      <c r="B15" s="26">
        <v>248</v>
      </c>
      <c r="C15" s="26" t="s">
        <v>99</v>
      </c>
      <c r="D15" s="25" t="s">
        <v>98</v>
      </c>
      <c r="E15" s="26" t="s">
        <v>28</v>
      </c>
      <c r="H15" s="26"/>
      <c r="I15" s="26"/>
      <c r="K15" s="26"/>
    </row>
    <row r="16" spans="1:11">
      <c r="B16" s="26">
        <v>250</v>
      </c>
      <c r="C16" s="26" t="s">
        <v>101</v>
      </c>
      <c r="D16" s="25" t="s">
        <v>102</v>
      </c>
      <c r="E16" s="26" t="s">
        <v>0</v>
      </c>
      <c r="H16" s="26"/>
      <c r="I16" s="26"/>
      <c r="K16" s="26"/>
    </row>
    <row r="17" spans="2:11">
      <c r="B17" s="26">
        <v>324</v>
      </c>
      <c r="C17" s="26" t="s">
        <v>76</v>
      </c>
      <c r="D17" s="25" t="s">
        <v>77</v>
      </c>
      <c r="E17" s="26" t="s">
        <v>28</v>
      </c>
      <c r="H17" s="26"/>
      <c r="I17" s="26"/>
      <c r="K17" s="26"/>
    </row>
    <row r="18" spans="2:11">
      <c r="B18" s="26">
        <v>325</v>
      </c>
      <c r="C18" s="26" t="s">
        <v>103</v>
      </c>
      <c r="D18" s="25" t="s">
        <v>77</v>
      </c>
      <c r="E18" s="26" t="s">
        <v>87</v>
      </c>
      <c r="H18" s="26"/>
      <c r="I18" s="26"/>
      <c r="K18" s="26"/>
    </row>
    <row r="19" spans="2:11">
      <c r="B19" s="26">
        <v>393</v>
      </c>
      <c r="C19" s="26" t="s">
        <v>104</v>
      </c>
      <c r="D19" s="25" t="s">
        <v>105</v>
      </c>
      <c r="E19" s="26" t="s">
        <v>19</v>
      </c>
      <c r="H19" s="26"/>
      <c r="I19" s="26"/>
      <c r="K19" s="26"/>
    </row>
    <row r="20" spans="2:11">
      <c r="B20" s="26">
        <v>394</v>
      </c>
      <c r="C20" s="26" t="s">
        <v>106</v>
      </c>
      <c r="D20" s="25" t="s">
        <v>105</v>
      </c>
      <c r="E20" s="26" t="s">
        <v>23</v>
      </c>
      <c r="H20" s="26"/>
      <c r="I20" s="26"/>
      <c r="K20" s="26"/>
    </row>
    <row r="21" spans="2:11">
      <c r="B21" s="26">
        <v>412</v>
      </c>
      <c r="C21" s="26" t="s">
        <v>107</v>
      </c>
      <c r="D21" s="25" t="s">
        <v>108</v>
      </c>
      <c r="E21" s="26" t="s">
        <v>100</v>
      </c>
      <c r="H21" s="26"/>
      <c r="I21" s="26"/>
      <c r="K21" s="26"/>
    </row>
    <row r="22" spans="2:11">
      <c r="B22" s="26">
        <v>433</v>
      </c>
      <c r="C22" s="26" t="s">
        <v>75</v>
      </c>
      <c r="D22" s="25" t="s">
        <v>66</v>
      </c>
      <c r="E22" s="26" t="s">
        <v>32</v>
      </c>
      <c r="H22" s="26"/>
      <c r="I22" s="26"/>
      <c r="K22" s="26"/>
    </row>
    <row r="23" spans="2:11">
      <c r="B23" s="26">
        <v>434</v>
      </c>
      <c r="C23" s="26" t="s">
        <v>109</v>
      </c>
      <c r="D23" s="25" t="s">
        <v>66</v>
      </c>
      <c r="E23" s="26" t="s">
        <v>0</v>
      </c>
      <c r="H23" s="26"/>
      <c r="I23" s="26"/>
      <c r="K23" s="26"/>
    </row>
    <row r="24" spans="2:11">
      <c r="B24" s="26">
        <v>435</v>
      </c>
      <c r="C24" s="26" t="s">
        <v>110</v>
      </c>
      <c r="D24" s="25" t="s">
        <v>66</v>
      </c>
      <c r="E24" s="26" t="s">
        <v>33</v>
      </c>
      <c r="H24" s="26"/>
      <c r="I24" s="26"/>
      <c r="K24" s="26"/>
    </row>
    <row r="25" spans="2:11">
      <c r="B25" s="26">
        <v>551</v>
      </c>
      <c r="C25" s="26" t="s">
        <v>111</v>
      </c>
      <c r="D25" s="25" t="s">
        <v>64</v>
      </c>
      <c r="E25" s="26" t="s">
        <v>29</v>
      </c>
      <c r="H25" s="26"/>
      <c r="I25" s="26"/>
      <c r="K25" s="26"/>
    </row>
    <row r="26" spans="2:11">
      <c r="B26" s="26">
        <v>578</v>
      </c>
      <c r="C26" s="26" t="s">
        <v>112</v>
      </c>
      <c r="D26" s="25" t="s">
        <v>44</v>
      </c>
      <c r="E26" s="26" t="s">
        <v>113</v>
      </c>
      <c r="H26" s="26"/>
      <c r="I26" s="26"/>
      <c r="K26" s="26"/>
    </row>
    <row r="27" spans="2:11">
      <c r="B27" s="26">
        <v>589</v>
      </c>
      <c r="C27" s="26" t="s">
        <v>114</v>
      </c>
      <c r="D27" s="25" t="s">
        <v>115</v>
      </c>
      <c r="E27" s="26" t="s">
        <v>87</v>
      </c>
      <c r="H27" s="26"/>
      <c r="I27" s="26"/>
      <c r="K27" s="26"/>
    </row>
    <row r="28" spans="2:11">
      <c r="B28" s="26">
        <v>591</v>
      </c>
      <c r="C28" s="26" t="s">
        <v>116</v>
      </c>
      <c r="D28" s="25" t="s">
        <v>115</v>
      </c>
      <c r="E28" s="26" t="s">
        <v>93</v>
      </c>
      <c r="H28" s="26"/>
      <c r="I28" s="26"/>
      <c r="K28" s="26"/>
    </row>
    <row r="29" spans="2:11">
      <c r="B29" s="26">
        <v>592</v>
      </c>
      <c r="C29" s="26" t="s">
        <v>117</v>
      </c>
      <c r="D29" s="25" t="s">
        <v>115</v>
      </c>
      <c r="E29" s="26" t="s">
        <v>19</v>
      </c>
      <c r="H29" s="26"/>
      <c r="I29" s="26"/>
      <c r="K29" s="26"/>
    </row>
    <row r="30" spans="2:11">
      <c r="B30" s="26">
        <v>596</v>
      </c>
      <c r="C30" s="26" t="s">
        <v>118</v>
      </c>
      <c r="D30" s="25" t="s">
        <v>115</v>
      </c>
      <c r="E30" s="26" t="s">
        <v>24</v>
      </c>
      <c r="H30" s="26"/>
      <c r="I30" s="26"/>
      <c r="K30" s="26"/>
    </row>
    <row r="31" spans="2:11">
      <c r="B31" s="26">
        <v>618</v>
      </c>
      <c r="C31" s="26" t="s">
        <v>119</v>
      </c>
      <c r="D31" s="25" t="s">
        <v>120</v>
      </c>
      <c r="E31" s="26" t="s">
        <v>19</v>
      </c>
      <c r="H31" s="26"/>
      <c r="I31" s="26"/>
      <c r="K31" s="26"/>
    </row>
    <row r="32" spans="2:11">
      <c r="B32" s="26">
        <v>648</v>
      </c>
      <c r="C32" s="26" t="s">
        <v>121</v>
      </c>
      <c r="D32" s="25" t="s">
        <v>73</v>
      </c>
      <c r="E32" s="26" t="s">
        <v>19</v>
      </c>
      <c r="H32" s="26"/>
      <c r="I32" s="26"/>
      <c r="K32" s="26"/>
    </row>
    <row r="33" spans="2:11">
      <c r="B33" s="26">
        <v>649</v>
      </c>
      <c r="C33" s="26" t="s">
        <v>122</v>
      </c>
      <c r="D33" s="25" t="s">
        <v>73</v>
      </c>
      <c r="E33" s="26" t="s">
        <v>95</v>
      </c>
      <c r="H33" s="26"/>
      <c r="I33" s="26"/>
      <c r="K33" s="26"/>
    </row>
    <row r="34" spans="2:11">
      <c r="B34" s="26">
        <v>652</v>
      </c>
      <c r="C34" s="26" t="s">
        <v>123</v>
      </c>
      <c r="D34" s="25" t="s">
        <v>73</v>
      </c>
      <c r="E34" s="26" t="s">
        <v>93</v>
      </c>
      <c r="H34" s="26"/>
      <c r="I34" s="26"/>
      <c r="K34" s="26"/>
    </row>
    <row r="35" spans="2:11">
      <c r="B35" s="26">
        <v>668</v>
      </c>
      <c r="C35" s="26" t="s">
        <v>124</v>
      </c>
      <c r="D35" s="25" t="s">
        <v>74</v>
      </c>
      <c r="E35" s="26" t="s">
        <v>27</v>
      </c>
      <c r="H35" s="26"/>
      <c r="I35" s="26"/>
      <c r="K35" s="26"/>
    </row>
    <row r="36" spans="2:11">
      <c r="B36" s="26">
        <v>697</v>
      </c>
      <c r="C36" s="26" t="s">
        <v>125</v>
      </c>
      <c r="D36" s="25" t="s">
        <v>126</v>
      </c>
      <c r="E36" s="26" t="s">
        <v>127</v>
      </c>
      <c r="H36" s="26"/>
      <c r="I36" s="26"/>
      <c r="K36" s="26"/>
    </row>
    <row r="37" spans="2:11">
      <c r="B37" s="26">
        <v>706</v>
      </c>
      <c r="C37" s="26" t="s">
        <v>128</v>
      </c>
      <c r="D37" s="25" t="s">
        <v>129</v>
      </c>
      <c r="E37" s="26" t="s">
        <v>113</v>
      </c>
      <c r="H37" s="26"/>
      <c r="I37" s="26"/>
      <c r="K37" s="26"/>
    </row>
    <row r="38" spans="2:11">
      <c r="B38" s="26">
        <v>728</v>
      </c>
      <c r="C38" s="26" t="s">
        <v>130</v>
      </c>
      <c r="D38" s="25" t="s">
        <v>131</v>
      </c>
      <c r="E38" s="26" t="s">
        <v>87</v>
      </c>
      <c r="H38" s="26"/>
      <c r="I38" s="26"/>
      <c r="K38" s="26"/>
    </row>
    <row r="39" spans="2:11">
      <c r="B39" s="26">
        <v>729</v>
      </c>
      <c r="C39" s="26" t="s">
        <v>132</v>
      </c>
      <c r="D39" s="25" t="s">
        <v>131</v>
      </c>
      <c r="E39" s="26" t="s">
        <v>87</v>
      </c>
      <c r="H39" s="26"/>
      <c r="I39" s="26"/>
      <c r="K39" s="26"/>
    </row>
    <row r="40" spans="2:11">
      <c r="B40" s="26">
        <v>731</v>
      </c>
      <c r="C40" s="26" t="s">
        <v>70</v>
      </c>
      <c r="D40" s="25" t="s">
        <v>131</v>
      </c>
      <c r="E40" s="26" t="s">
        <v>19</v>
      </c>
      <c r="H40" s="26"/>
      <c r="I40" s="26"/>
      <c r="K40" s="26"/>
    </row>
    <row r="41" spans="2:11">
      <c r="B41" s="26">
        <v>738</v>
      </c>
      <c r="C41" s="26" t="s">
        <v>133</v>
      </c>
      <c r="D41" s="25" t="s">
        <v>131</v>
      </c>
      <c r="E41" s="26" t="s">
        <v>0</v>
      </c>
      <c r="H41" s="26"/>
      <c r="I41" s="26"/>
      <c r="K41" s="26"/>
    </row>
    <row r="42" spans="2:11">
      <c r="B42" s="26">
        <v>746</v>
      </c>
      <c r="C42" s="26" t="s">
        <v>134</v>
      </c>
      <c r="D42" s="25" t="s">
        <v>131</v>
      </c>
      <c r="E42" s="26" t="s">
        <v>24</v>
      </c>
      <c r="H42" s="26"/>
      <c r="I42" s="26"/>
      <c r="K42" s="26"/>
    </row>
    <row r="43" spans="2:11">
      <c r="B43" s="26">
        <v>754</v>
      </c>
      <c r="C43" s="26" t="s">
        <v>135</v>
      </c>
      <c r="D43" s="25" t="s">
        <v>136</v>
      </c>
      <c r="E43" s="26" t="s">
        <v>19</v>
      </c>
      <c r="H43" s="26"/>
      <c r="I43" s="26"/>
      <c r="K43" s="26"/>
    </row>
    <row r="44" spans="2:11">
      <c r="B44" s="26">
        <v>807</v>
      </c>
      <c r="C44" s="26" t="s">
        <v>137</v>
      </c>
      <c r="D44" s="25" t="s">
        <v>138</v>
      </c>
      <c r="E44" s="26" t="s">
        <v>0</v>
      </c>
      <c r="H44" s="26"/>
      <c r="I44" s="26"/>
      <c r="K44" s="26"/>
    </row>
    <row r="45" spans="2:11">
      <c r="B45" s="26">
        <v>830</v>
      </c>
      <c r="C45" s="26" t="s">
        <v>139</v>
      </c>
      <c r="D45" s="25" t="s">
        <v>61</v>
      </c>
      <c r="E45" s="26" t="s">
        <v>33</v>
      </c>
      <c r="H45" s="26"/>
      <c r="I45" s="26"/>
      <c r="K45" s="26"/>
    </row>
    <row r="46" spans="2:11">
      <c r="B46" s="26">
        <v>832</v>
      </c>
      <c r="C46" s="26" t="s">
        <v>67</v>
      </c>
      <c r="D46" s="25" t="s">
        <v>61</v>
      </c>
      <c r="E46" s="26" t="s">
        <v>24</v>
      </c>
      <c r="H46" s="26"/>
      <c r="I46" s="26"/>
      <c r="K46" s="26"/>
    </row>
    <row r="47" spans="2:11">
      <c r="B47" s="26">
        <v>848</v>
      </c>
      <c r="C47" s="26" t="s">
        <v>140</v>
      </c>
      <c r="D47" s="25" t="s">
        <v>141</v>
      </c>
      <c r="E47" s="26" t="s">
        <v>0</v>
      </c>
      <c r="H47" s="26"/>
      <c r="I47" s="26"/>
      <c r="K47" s="26"/>
    </row>
    <row r="48" spans="2:11">
      <c r="H48" s="26"/>
      <c r="I48" s="26"/>
      <c r="K48" s="26"/>
    </row>
    <row r="49" spans="8:11">
      <c r="H49" s="26"/>
      <c r="I49" s="26"/>
      <c r="K49" s="26"/>
    </row>
    <row r="50" spans="8:11">
      <c r="H50" s="26"/>
      <c r="I50" s="26"/>
      <c r="K50" s="26"/>
    </row>
    <row r="51" spans="8:11">
      <c r="H51" s="26"/>
      <c r="I51" s="26"/>
      <c r="K51" s="26"/>
    </row>
    <row r="52" spans="8:11">
      <c r="H52" s="26"/>
      <c r="I52" s="26"/>
      <c r="K52" s="26"/>
    </row>
    <row r="53" spans="8:11">
      <c r="H53" s="26"/>
      <c r="I53" s="26"/>
      <c r="K53" s="26"/>
    </row>
    <row r="54" spans="8:11">
      <c r="H54" s="26"/>
      <c r="I54" s="26"/>
      <c r="K54" s="26"/>
    </row>
    <row r="55" spans="8:11">
      <c r="H55" s="26"/>
      <c r="I55" s="26"/>
      <c r="K55" s="26"/>
    </row>
    <row r="56" spans="8:11">
      <c r="H56" s="26"/>
      <c r="I56" s="26"/>
      <c r="K56" s="26"/>
    </row>
    <row r="57" spans="8:11">
      <c r="H57" s="26"/>
      <c r="I57" s="26"/>
      <c r="K57" s="26"/>
    </row>
    <row r="58" spans="8:11">
      <c r="H58" s="26"/>
      <c r="I58" s="26"/>
      <c r="K58" s="26"/>
    </row>
    <row r="59" spans="8:11">
      <c r="H59" s="26"/>
      <c r="I59" s="26"/>
      <c r="K59" s="26"/>
    </row>
    <row r="60" spans="8:11">
      <c r="H60" s="26"/>
      <c r="I60" s="26"/>
      <c r="K60" s="26"/>
    </row>
    <row r="61" spans="8:11">
      <c r="H61" s="26"/>
      <c r="I61" s="26"/>
      <c r="K61" s="26"/>
    </row>
    <row r="62" spans="8:11">
      <c r="H62" s="26"/>
      <c r="I62" s="26"/>
      <c r="K62" s="26"/>
    </row>
    <row r="63" spans="8:11">
      <c r="H63" s="26"/>
      <c r="I63" s="26"/>
      <c r="K63" s="26"/>
    </row>
    <row r="64" spans="8:11">
      <c r="H64" s="26"/>
      <c r="I64" s="26"/>
      <c r="K64" s="26"/>
    </row>
    <row r="65" spans="8:11">
      <c r="H65" s="26"/>
      <c r="I65" s="26"/>
      <c r="K65" s="26"/>
    </row>
    <row r="66" spans="8:11">
      <c r="H66" s="26"/>
      <c r="I66" s="26"/>
      <c r="K66" s="26"/>
    </row>
    <row r="67" spans="8:11">
      <c r="H67" s="26"/>
      <c r="I67" s="26"/>
      <c r="K67" s="26"/>
    </row>
    <row r="68" spans="8:11">
      <c r="H68" s="26"/>
      <c r="I68" s="26"/>
      <c r="K68" s="26"/>
    </row>
    <row r="69" spans="8:11">
      <c r="H69" s="26"/>
      <c r="I69" s="26"/>
      <c r="K69" s="26"/>
    </row>
    <row r="70" spans="8:11">
      <c r="H70" s="26"/>
      <c r="I70" s="26"/>
      <c r="K70" s="26"/>
    </row>
    <row r="71" spans="8:11">
      <c r="H71" s="26"/>
      <c r="I71" s="26"/>
      <c r="K71" s="26"/>
    </row>
    <row r="72" spans="8:11">
      <c r="H72" s="26"/>
      <c r="I72" s="26"/>
      <c r="K72" s="26"/>
    </row>
  </sheetData>
  <mergeCells count="2">
    <mergeCell ref="A2:B2"/>
    <mergeCell ref="A1:B1"/>
  </mergeCells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B17" zoomScale="125" zoomScaleNormal="125" workbookViewId="0">
      <selection activeCell="G35" sqref="G35:K37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12.7109375" style="41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8.42578125" style="44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25</v>
      </c>
      <c r="D2" s="337"/>
      <c r="E2" s="398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142</v>
      </c>
      <c r="L2" s="71" t="s">
        <v>47</v>
      </c>
      <c r="M2" s="173" t="s">
        <v>15</v>
      </c>
      <c r="N2" s="163" t="s">
        <v>17</v>
      </c>
      <c r="O2" s="162" t="s">
        <v>16</v>
      </c>
      <c r="P2" s="72" t="s">
        <v>5</v>
      </c>
      <c r="Q2" s="425" t="s">
        <v>21</v>
      </c>
      <c r="R2" s="426"/>
      <c r="S2" s="426"/>
      <c r="T2" s="427"/>
      <c r="U2" s="344"/>
      <c r="V2" s="399" t="s">
        <v>12</v>
      </c>
      <c r="W2" s="400"/>
      <c r="X2" s="401"/>
      <c r="Y2" s="335"/>
      <c r="Z2" s="417" t="s">
        <v>13</v>
      </c>
      <c r="AA2" s="418"/>
      <c r="AB2" s="419"/>
    </row>
    <row r="3" spans="1:28" ht="9.9499999999999993" customHeight="1" thickBot="1">
      <c r="A3" s="335"/>
      <c r="B3" s="335"/>
      <c r="C3" s="338"/>
      <c r="D3" s="339"/>
      <c r="E3" s="326" t="s">
        <v>7</v>
      </c>
      <c r="F3" s="327"/>
      <c r="G3" s="327"/>
      <c r="H3" s="40" t="str">
        <f>IFERROR(VLOOKUP($J3,$Z$2:$AC$34,2,0),"")</f>
        <v>Sam Greenstein</v>
      </c>
      <c r="I3" s="212" t="str">
        <f>IFERROR(VLOOKUP($J3,$Z$2:$AC$34,3,0),"")</f>
        <v>Haberdashers' Boys' School</v>
      </c>
      <c r="J3" s="245">
        <v>202</v>
      </c>
      <c r="K3" s="282">
        <v>6.2130787037037042E-3</v>
      </c>
      <c r="L3" s="282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>
        <f t="shared" ref="P3:P34" si="0">IF(K3&gt;0,RANK(K3,$K$3:$K$34,1),"No Runner")</f>
        <v>1</v>
      </c>
      <c r="Q3" s="81">
        <f>K3</f>
        <v>6.2130787037037042E-3</v>
      </c>
      <c r="R3" s="79" t="str">
        <f t="shared" ref="R3:T34" si="1">H3</f>
        <v>Sam Greenstein</v>
      </c>
      <c r="S3" s="79" t="str">
        <f t="shared" si="1"/>
        <v>Haberdashers' Boys' School</v>
      </c>
      <c r="T3" s="52">
        <f>J3</f>
        <v>202</v>
      </c>
      <c r="U3" s="335"/>
      <c r="V3" s="402"/>
      <c r="W3" s="403"/>
      <c r="X3" s="404"/>
      <c r="Y3" s="335"/>
      <c r="Z3" s="254">
        <v>202</v>
      </c>
      <c r="AA3" s="255" t="s">
        <v>71</v>
      </c>
      <c r="AB3" s="264" t="s">
        <v>72</v>
      </c>
    </row>
    <row r="4" spans="1:28" ht="9.9499999999999993" customHeight="1">
      <c r="A4" s="335"/>
      <c r="B4" s="335"/>
      <c r="C4" s="338"/>
      <c r="D4" s="339"/>
      <c r="E4" s="329"/>
      <c r="F4" s="330"/>
      <c r="G4" s="330"/>
      <c r="H4" s="29" t="str">
        <f>IFERROR(VLOOKUP($J4,$Z$2:$AC$34,2,0),"")</f>
        <v>Ash Finch</v>
      </c>
      <c r="I4" s="19" t="str">
        <f>IFERROR(VLOOKUP($J4,$Z$2:$AC$34,3,0),"")</f>
        <v>St. Joan of Arc</v>
      </c>
      <c r="J4" s="247">
        <v>697</v>
      </c>
      <c r="K4" s="283">
        <v>6.2759259259259252E-3</v>
      </c>
      <c r="L4" s="283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2</v>
      </c>
      <c r="Q4" s="82">
        <f t="shared" ref="Q4:Q34" si="5">K4</f>
        <v>6.2759259259259252E-3</v>
      </c>
      <c r="R4" s="78" t="str">
        <f t="shared" si="1"/>
        <v>Ash Finch</v>
      </c>
      <c r="S4" s="78" t="str">
        <f t="shared" si="1"/>
        <v>St. Joan of Arc</v>
      </c>
      <c r="T4" s="57">
        <f t="shared" si="1"/>
        <v>697</v>
      </c>
      <c r="U4" s="335"/>
      <c r="V4" s="405" t="s">
        <v>20</v>
      </c>
      <c r="W4" s="406"/>
      <c r="X4" s="407"/>
      <c r="Y4" s="335"/>
      <c r="Z4" s="254">
        <v>247</v>
      </c>
      <c r="AA4" s="255" t="s">
        <v>97</v>
      </c>
      <c r="AB4" s="264" t="s">
        <v>98</v>
      </c>
    </row>
    <row r="5" spans="1:28" ht="9.9499999999999993" customHeight="1">
      <c r="A5" s="335"/>
      <c r="B5" s="335"/>
      <c r="C5" s="338"/>
      <c r="D5" s="339"/>
      <c r="E5" s="329"/>
      <c r="F5" s="330"/>
      <c r="G5" s="330"/>
      <c r="H5" s="29" t="str">
        <f t="shared" ref="H5:H34" si="6">IFERROR(VLOOKUP($J5,$Z$2:$AC$34,2,0),"")</f>
        <v>Alexander McDonald</v>
      </c>
      <c r="I5" s="19" t="str">
        <f t="shared" ref="I5:I34" si="7">IFERROR(VLOOKUP($J5,$Z$2:$AC$34,3,0),"")</f>
        <v>St Columbas College</v>
      </c>
      <c r="J5" s="247">
        <v>649</v>
      </c>
      <c r="K5" s="283">
        <v>6.4005787037037035E-3</v>
      </c>
      <c r="L5" s="283"/>
      <c r="M5" s="167" t="str">
        <f t="shared" si="2"/>
        <v xml:space="preserve"> </v>
      </c>
      <c r="N5" s="168" t="str">
        <f t="shared" si="3"/>
        <v xml:space="preserve"> </v>
      </c>
      <c r="O5" s="169" t="str">
        <f t="shared" si="4"/>
        <v xml:space="preserve"> </v>
      </c>
      <c r="P5" s="190">
        <f t="shared" si="0"/>
        <v>3</v>
      </c>
      <c r="Q5" s="82">
        <f t="shared" si="5"/>
        <v>6.4005787037037035E-3</v>
      </c>
      <c r="R5" s="78" t="str">
        <f t="shared" si="1"/>
        <v>Alexander McDonald</v>
      </c>
      <c r="S5" s="78" t="str">
        <f t="shared" si="1"/>
        <v>St Columbas College</v>
      </c>
      <c r="T5" s="57">
        <f t="shared" si="1"/>
        <v>649</v>
      </c>
      <c r="U5" s="335"/>
      <c r="V5" s="408"/>
      <c r="W5" s="409"/>
      <c r="X5" s="410"/>
      <c r="Y5" s="335"/>
      <c r="Z5" s="254">
        <v>412</v>
      </c>
      <c r="AA5" s="255" t="s">
        <v>107</v>
      </c>
      <c r="AB5" s="264" t="s">
        <v>108</v>
      </c>
    </row>
    <row r="6" spans="1:28" ht="9.9499999999999993" customHeight="1">
      <c r="A6" s="335"/>
      <c r="B6" s="335"/>
      <c r="C6" s="338"/>
      <c r="D6" s="339"/>
      <c r="E6" s="329"/>
      <c r="F6" s="330"/>
      <c r="G6" s="330"/>
      <c r="H6" s="29" t="str">
        <f t="shared" si="6"/>
        <v/>
      </c>
      <c r="I6" s="19" t="str">
        <f t="shared" si="7"/>
        <v/>
      </c>
      <c r="J6" s="247"/>
      <c r="K6" s="283"/>
      <c r="L6" s="283"/>
      <c r="M6" s="167" t="str">
        <f t="shared" si="2"/>
        <v/>
      </c>
      <c r="N6" s="168" t="str">
        <f t="shared" si="3"/>
        <v/>
      </c>
      <c r="O6" s="169" t="str">
        <f t="shared" si="4"/>
        <v/>
      </c>
      <c r="P6" s="190" t="str">
        <f t="shared" si="0"/>
        <v>No Runner</v>
      </c>
      <c r="Q6" s="82">
        <f t="shared" si="5"/>
        <v>0</v>
      </c>
      <c r="R6" s="78" t="str">
        <f t="shared" si="1"/>
        <v/>
      </c>
      <c r="S6" s="78" t="str">
        <f t="shared" si="1"/>
        <v/>
      </c>
      <c r="T6" s="57">
        <f t="shared" si="1"/>
        <v>0</v>
      </c>
      <c r="U6" s="335"/>
      <c r="V6" s="408"/>
      <c r="W6" s="409"/>
      <c r="X6" s="410"/>
      <c r="Y6" s="335"/>
      <c r="Z6" s="254">
        <v>649</v>
      </c>
      <c r="AA6" s="255" t="s">
        <v>122</v>
      </c>
      <c r="AB6" s="264" t="s">
        <v>73</v>
      </c>
    </row>
    <row r="7" spans="1:28" ht="9.9499999999999993" customHeight="1">
      <c r="A7" s="335"/>
      <c r="B7" s="335"/>
      <c r="C7" s="338"/>
      <c r="D7" s="339"/>
      <c r="E7" s="329"/>
      <c r="F7" s="330"/>
      <c r="G7" s="330"/>
      <c r="H7" s="29" t="str">
        <f t="shared" si="6"/>
        <v/>
      </c>
      <c r="I7" s="19" t="str">
        <f t="shared" si="7"/>
        <v/>
      </c>
      <c r="J7" s="247"/>
      <c r="K7" s="283"/>
      <c r="L7" s="283"/>
      <c r="M7" s="167" t="str">
        <f t="shared" si="2"/>
        <v/>
      </c>
      <c r="N7" s="168" t="str">
        <f t="shared" si="3"/>
        <v/>
      </c>
      <c r="O7" s="169" t="str">
        <f t="shared" si="4"/>
        <v/>
      </c>
      <c r="P7" s="190" t="str">
        <f t="shared" si="0"/>
        <v>No Runner</v>
      </c>
      <c r="Q7" s="82">
        <f t="shared" si="5"/>
        <v>0</v>
      </c>
      <c r="R7" s="78" t="str">
        <f t="shared" si="1"/>
        <v/>
      </c>
      <c r="S7" s="78" t="str">
        <f t="shared" si="1"/>
        <v/>
      </c>
      <c r="T7" s="57">
        <f t="shared" si="1"/>
        <v>0</v>
      </c>
      <c r="U7" s="335"/>
      <c r="V7" s="405" t="s">
        <v>55</v>
      </c>
      <c r="W7" s="406"/>
      <c r="X7" s="407"/>
      <c r="Y7" s="335"/>
      <c r="Z7" s="254">
        <v>697</v>
      </c>
      <c r="AA7" s="255" t="s">
        <v>125</v>
      </c>
      <c r="AB7" s="264" t="s">
        <v>126</v>
      </c>
    </row>
    <row r="8" spans="1:28" ht="9.9499999999999993" customHeight="1">
      <c r="A8" s="335"/>
      <c r="B8" s="335"/>
      <c r="C8" s="338"/>
      <c r="D8" s="339"/>
      <c r="E8" s="329"/>
      <c r="F8" s="330"/>
      <c r="G8" s="330"/>
      <c r="H8" s="29" t="str">
        <f t="shared" si="6"/>
        <v/>
      </c>
      <c r="I8" s="19" t="str">
        <f t="shared" si="7"/>
        <v/>
      </c>
      <c r="J8" s="247"/>
      <c r="K8" s="283"/>
      <c r="L8" s="283"/>
      <c r="M8" s="167" t="str">
        <f t="shared" si="2"/>
        <v/>
      </c>
      <c r="N8" s="168" t="str">
        <f t="shared" si="3"/>
        <v/>
      </c>
      <c r="O8" s="169" t="str">
        <f t="shared" si="4"/>
        <v/>
      </c>
      <c r="P8" s="190" t="str">
        <f t="shared" si="0"/>
        <v>No Runner</v>
      </c>
      <c r="Q8" s="82">
        <f t="shared" si="5"/>
        <v>0</v>
      </c>
      <c r="R8" s="78" t="str">
        <f t="shared" si="1"/>
        <v/>
      </c>
      <c r="S8" s="78" t="str">
        <f t="shared" si="1"/>
        <v/>
      </c>
      <c r="T8" s="57">
        <f t="shared" si="1"/>
        <v>0</v>
      </c>
      <c r="U8" s="335"/>
      <c r="V8" s="408"/>
      <c r="W8" s="409"/>
      <c r="X8" s="410"/>
      <c r="Y8" s="335"/>
      <c r="Z8" s="254"/>
      <c r="AA8" s="255"/>
      <c r="AB8" s="264"/>
    </row>
    <row r="9" spans="1:28" ht="9.9499999999999993" customHeight="1">
      <c r="A9" s="335"/>
      <c r="B9" s="335"/>
      <c r="C9" s="338"/>
      <c r="D9" s="339"/>
      <c r="E9" s="329"/>
      <c r="F9" s="330"/>
      <c r="G9" s="330"/>
      <c r="H9" s="30" t="str">
        <f t="shared" si="6"/>
        <v/>
      </c>
      <c r="I9" s="20" t="str">
        <f t="shared" si="7"/>
        <v/>
      </c>
      <c r="J9" s="247"/>
      <c r="K9" s="283"/>
      <c r="L9" s="283"/>
      <c r="M9" s="167" t="str">
        <f t="shared" si="2"/>
        <v/>
      </c>
      <c r="N9" s="168" t="str">
        <f t="shared" si="3"/>
        <v/>
      </c>
      <c r="O9" s="169" t="str">
        <f t="shared" si="4"/>
        <v/>
      </c>
      <c r="P9" s="190" t="str">
        <f t="shared" si="0"/>
        <v>No Runner</v>
      </c>
      <c r="Q9" s="82">
        <f t="shared" si="5"/>
        <v>0</v>
      </c>
      <c r="R9" s="78" t="str">
        <f t="shared" si="1"/>
        <v/>
      </c>
      <c r="S9" s="78" t="str">
        <f t="shared" si="1"/>
        <v/>
      </c>
      <c r="T9" s="57">
        <f t="shared" si="1"/>
        <v>0</v>
      </c>
      <c r="U9" s="335"/>
      <c r="V9" s="408"/>
      <c r="W9" s="409"/>
      <c r="X9" s="410"/>
      <c r="Y9" s="335"/>
      <c r="Z9" s="254"/>
      <c r="AA9" s="255"/>
      <c r="AB9" s="264"/>
    </row>
    <row r="10" spans="1:28" ht="9.9499999999999993" customHeight="1">
      <c r="A10" s="335"/>
      <c r="B10" s="335"/>
      <c r="C10" s="338"/>
      <c r="D10" s="339"/>
      <c r="E10" s="329"/>
      <c r="F10" s="330"/>
      <c r="G10" s="330"/>
      <c r="H10" s="29" t="str">
        <f t="shared" si="6"/>
        <v/>
      </c>
      <c r="I10" s="19" t="str">
        <f t="shared" si="7"/>
        <v/>
      </c>
      <c r="J10" s="247"/>
      <c r="K10" s="283"/>
      <c r="L10" s="283"/>
      <c r="M10" s="167" t="str">
        <f t="shared" si="2"/>
        <v/>
      </c>
      <c r="N10" s="168" t="str">
        <f t="shared" si="3"/>
        <v/>
      </c>
      <c r="O10" s="169" t="str">
        <f t="shared" si="4"/>
        <v/>
      </c>
      <c r="P10" s="190" t="str">
        <f t="shared" si="0"/>
        <v>No Runner</v>
      </c>
      <c r="Q10" s="82">
        <f t="shared" si="5"/>
        <v>0</v>
      </c>
      <c r="R10" s="78" t="str">
        <f t="shared" si="1"/>
        <v/>
      </c>
      <c r="S10" s="78" t="str">
        <f t="shared" si="1"/>
        <v/>
      </c>
      <c r="T10" s="57">
        <f t="shared" si="1"/>
        <v>0</v>
      </c>
      <c r="U10" s="335"/>
      <c r="V10" s="323"/>
      <c r="W10" s="324"/>
      <c r="X10" s="325"/>
      <c r="Y10" s="335"/>
      <c r="Z10" s="254"/>
      <c r="AA10" s="255"/>
      <c r="AB10" s="264"/>
    </row>
    <row r="11" spans="1:28" ht="9.9499999999999993" customHeight="1">
      <c r="A11" s="335"/>
      <c r="B11" s="335"/>
      <c r="C11" s="338"/>
      <c r="D11" s="339"/>
      <c r="E11" s="329"/>
      <c r="F11" s="330"/>
      <c r="G11" s="330"/>
      <c r="H11" s="29" t="str">
        <f t="shared" si="6"/>
        <v/>
      </c>
      <c r="I11" s="19" t="str">
        <f t="shared" si="7"/>
        <v/>
      </c>
      <c r="J11" s="247"/>
      <c r="K11" s="283"/>
      <c r="L11" s="283"/>
      <c r="M11" s="167" t="str">
        <f t="shared" si="2"/>
        <v/>
      </c>
      <c r="N11" s="168" t="str">
        <f t="shared" si="3"/>
        <v/>
      </c>
      <c r="O11" s="169" t="str">
        <f t="shared" si="4"/>
        <v/>
      </c>
      <c r="P11" s="190" t="str">
        <f t="shared" si="0"/>
        <v>No Runner</v>
      </c>
      <c r="Q11" s="82">
        <f t="shared" si="5"/>
        <v>0</v>
      </c>
      <c r="R11" s="78" t="str">
        <f t="shared" si="1"/>
        <v/>
      </c>
      <c r="S11" s="78" t="str">
        <f t="shared" si="1"/>
        <v/>
      </c>
      <c r="T11" s="57">
        <f t="shared" si="1"/>
        <v>0</v>
      </c>
      <c r="U11" s="335"/>
      <c r="V11" s="317"/>
      <c r="W11" s="318"/>
      <c r="X11" s="319"/>
      <c r="Y11" s="335"/>
      <c r="Z11" s="254"/>
      <c r="AA11" s="255"/>
      <c r="AB11" s="264"/>
    </row>
    <row r="12" spans="1:28" ht="9.9499999999999993" customHeight="1">
      <c r="A12" s="335"/>
      <c r="B12" s="335"/>
      <c r="C12" s="338"/>
      <c r="D12" s="339"/>
      <c r="E12" s="329"/>
      <c r="F12" s="330"/>
      <c r="G12" s="330"/>
      <c r="H12" s="29" t="str">
        <f t="shared" si="6"/>
        <v/>
      </c>
      <c r="I12" s="19" t="str">
        <f t="shared" si="7"/>
        <v/>
      </c>
      <c r="J12" s="247"/>
      <c r="K12" s="283"/>
      <c r="L12" s="283"/>
      <c r="M12" s="167" t="str">
        <f t="shared" si="2"/>
        <v/>
      </c>
      <c r="N12" s="168" t="str">
        <f t="shared" si="3"/>
        <v/>
      </c>
      <c r="O12" s="169" t="str">
        <f t="shared" si="4"/>
        <v/>
      </c>
      <c r="P12" s="190" t="str">
        <f t="shared" si="0"/>
        <v>No Runner</v>
      </c>
      <c r="Q12" s="82">
        <f t="shared" si="5"/>
        <v>0</v>
      </c>
      <c r="R12" s="78" t="str">
        <f t="shared" si="1"/>
        <v/>
      </c>
      <c r="S12" s="78" t="str">
        <f t="shared" si="1"/>
        <v/>
      </c>
      <c r="T12" s="57">
        <f t="shared" si="1"/>
        <v>0</v>
      </c>
      <c r="U12" s="335"/>
      <c r="V12" s="320"/>
      <c r="W12" s="321"/>
      <c r="X12" s="322"/>
      <c r="Y12" s="335"/>
      <c r="Z12" s="254"/>
      <c r="AA12" s="255"/>
      <c r="AB12" s="264"/>
    </row>
    <row r="13" spans="1:28" ht="9.9499999999999993" customHeight="1">
      <c r="A13" s="335"/>
      <c r="B13" s="335"/>
      <c r="C13" s="338"/>
      <c r="D13" s="339"/>
      <c r="E13" s="329"/>
      <c r="F13" s="330"/>
      <c r="G13" s="330"/>
      <c r="H13" s="29" t="str">
        <f t="shared" si="6"/>
        <v/>
      </c>
      <c r="I13" s="19" t="str">
        <f t="shared" si="7"/>
        <v/>
      </c>
      <c r="J13" s="247"/>
      <c r="K13" s="283"/>
      <c r="L13" s="283"/>
      <c r="M13" s="167" t="str">
        <f t="shared" si="2"/>
        <v/>
      </c>
      <c r="N13" s="168" t="str">
        <f t="shared" si="3"/>
        <v/>
      </c>
      <c r="O13" s="169" t="str">
        <f t="shared" si="4"/>
        <v/>
      </c>
      <c r="P13" s="190" t="str">
        <f t="shared" si="0"/>
        <v>No Runner</v>
      </c>
      <c r="Q13" s="82">
        <f t="shared" si="5"/>
        <v>0</v>
      </c>
      <c r="R13" s="78" t="str">
        <f t="shared" si="1"/>
        <v/>
      </c>
      <c r="S13" s="78" t="str">
        <f t="shared" si="1"/>
        <v/>
      </c>
      <c r="T13" s="57">
        <f t="shared" si="1"/>
        <v>0</v>
      </c>
      <c r="U13" s="335"/>
      <c r="V13" s="323"/>
      <c r="W13" s="324"/>
      <c r="X13" s="325"/>
      <c r="Y13" s="335"/>
      <c r="Z13" s="254"/>
      <c r="AA13" s="255"/>
      <c r="AB13" s="264"/>
    </row>
    <row r="14" spans="1:28" ht="9.9499999999999993" customHeight="1">
      <c r="A14" s="335"/>
      <c r="B14" s="335"/>
      <c r="C14" s="338"/>
      <c r="D14" s="339"/>
      <c r="E14" s="329"/>
      <c r="F14" s="330"/>
      <c r="G14" s="330"/>
      <c r="H14" s="29" t="str">
        <f t="shared" si="6"/>
        <v/>
      </c>
      <c r="I14" s="19" t="str">
        <f t="shared" si="7"/>
        <v/>
      </c>
      <c r="J14" s="247"/>
      <c r="K14" s="283"/>
      <c r="L14" s="283"/>
      <c r="M14" s="167" t="str">
        <f t="shared" si="2"/>
        <v/>
      </c>
      <c r="N14" s="168" t="str">
        <f t="shared" si="3"/>
        <v/>
      </c>
      <c r="O14" s="169" t="str">
        <f t="shared" si="4"/>
        <v/>
      </c>
      <c r="P14" s="190" t="str">
        <f t="shared" si="0"/>
        <v>No Runner</v>
      </c>
      <c r="Q14" s="82">
        <f t="shared" si="5"/>
        <v>0</v>
      </c>
      <c r="R14" s="78" t="str">
        <f t="shared" si="1"/>
        <v/>
      </c>
      <c r="S14" s="78" t="str">
        <f t="shared" si="1"/>
        <v/>
      </c>
      <c r="T14" s="57">
        <f t="shared" si="1"/>
        <v>0</v>
      </c>
      <c r="U14" s="335"/>
      <c r="V14" s="317"/>
      <c r="W14" s="318"/>
      <c r="X14" s="319"/>
      <c r="Y14" s="335"/>
      <c r="Z14" s="254"/>
      <c r="AA14" s="255"/>
      <c r="AB14" s="264"/>
    </row>
    <row r="15" spans="1:28" ht="9.9499999999999993" customHeight="1">
      <c r="A15" s="335"/>
      <c r="B15" s="335"/>
      <c r="C15" s="338"/>
      <c r="D15" s="339"/>
      <c r="E15" s="329"/>
      <c r="F15" s="330"/>
      <c r="G15" s="330"/>
      <c r="H15" s="29" t="str">
        <f t="shared" si="6"/>
        <v/>
      </c>
      <c r="I15" s="19" t="str">
        <f t="shared" si="7"/>
        <v/>
      </c>
      <c r="J15" s="247"/>
      <c r="K15" s="283"/>
      <c r="L15" s="283"/>
      <c r="M15" s="167" t="str">
        <f t="shared" si="2"/>
        <v/>
      </c>
      <c r="N15" s="168" t="str">
        <f t="shared" si="3"/>
        <v/>
      </c>
      <c r="O15" s="169" t="str">
        <f t="shared" si="4"/>
        <v/>
      </c>
      <c r="P15" s="190" t="str">
        <f t="shared" si="0"/>
        <v>No Runner</v>
      </c>
      <c r="Q15" s="82">
        <f t="shared" si="5"/>
        <v>0</v>
      </c>
      <c r="R15" s="78" t="str">
        <f t="shared" si="1"/>
        <v/>
      </c>
      <c r="S15" s="78" t="str">
        <f t="shared" si="1"/>
        <v/>
      </c>
      <c r="T15" s="57">
        <f t="shared" si="1"/>
        <v>0</v>
      </c>
      <c r="U15" s="335"/>
      <c r="V15" s="320"/>
      <c r="W15" s="321"/>
      <c r="X15" s="322"/>
      <c r="Y15" s="335"/>
      <c r="Z15" s="254"/>
      <c r="AA15" s="255"/>
      <c r="AB15" s="264"/>
    </row>
    <row r="16" spans="1:28" ht="9.9499999999999993" customHeight="1">
      <c r="A16" s="335"/>
      <c r="B16" s="335"/>
      <c r="C16" s="338"/>
      <c r="D16" s="339"/>
      <c r="E16" s="329"/>
      <c r="F16" s="330"/>
      <c r="G16" s="330"/>
      <c r="H16" s="29" t="str">
        <f t="shared" si="6"/>
        <v/>
      </c>
      <c r="I16" s="19" t="str">
        <f t="shared" si="7"/>
        <v/>
      </c>
      <c r="J16" s="247"/>
      <c r="K16" s="283"/>
      <c r="L16" s="283"/>
      <c r="M16" s="167" t="str">
        <f t="shared" si="2"/>
        <v/>
      </c>
      <c r="N16" s="168" t="str">
        <f t="shared" si="3"/>
        <v/>
      </c>
      <c r="O16" s="169" t="str">
        <f t="shared" si="4"/>
        <v/>
      </c>
      <c r="P16" s="190" t="str">
        <f t="shared" si="0"/>
        <v>No Runner</v>
      </c>
      <c r="Q16" s="82">
        <f t="shared" si="5"/>
        <v>0</v>
      </c>
      <c r="R16" s="78" t="str">
        <f t="shared" si="1"/>
        <v/>
      </c>
      <c r="S16" s="78" t="str">
        <f t="shared" si="1"/>
        <v/>
      </c>
      <c r="T16" s="57">
        <f t="shared" si="1"/>
        <v>0</v>
      </c>
      <c r="U16" s="335"/>
      <c r="V16" s="323"/>
      <c r="W16" s="324"/>
      <c r="X16" s="325"/>
      <c r="Y16" s="335"/>
      <c r="Z16" s="254"/>
      <c r="AA16" s="255"/>
      <c r="AB16" s="264"/>
    </row>
    <row r="17" spans="1:28" ht="9.9499999999999993" customHeight="1">
      <c r="A17" s="335"/>
      <c r="B17" s="335"/>
      <c r="C17" s="338"/>
      <c r="D17" s="339"/>
      <c r="E17" s="329"/>
      <c r="F17" s="330"/>
      <c r="G17" s="330"/>
      <c r="H17" s="7" t="str">
        <f t="shared" si="6"/>
        <v/>
      </c>
      <c r="I17" s="10" t="str">
        <f t="shared" si="7"/>
        <v/>
      </c>
      <c r="J17" s="249"/>
      <c r="K17" s="283"/>
      <c r="L17" s="283"/>
      <c r="M17" s="167" t="str">
        <f t="shared" si="2"/>
        <v/>
      </c>
      <c r="N17" s="168" t="str">
        <f t="shared" si="3"/>
        <v/>
      </c>
      <c r="O17" s="169" t="str">
        <f t="shared" si="4"/>
        <v/>
      </c>
      <c r="P17" s="190" t="str">
        <f t="shared" si="0"/>
        <v>No Runner</v>
      </c>
      <c r="Q17" s="82">
        <f t="shared" si="5"/>
        <v>0</v>
      </c>
      <c r="R17" s="78" t="str">
        <f t="shared" si="1"/>
        <v/>
      </c>
      <c r="S17" s="78" t="str">
        <f t="shared" si="1"/>
        <v/>
      </c>
      <c r="T17" s="57">
        <f t="shared" si="1"/>
        <v>0</v>
      </c>
      <c r="U17" s="335"/>
      <c r="V17" s="317"/>
      <c r="W17" s="318"/>
      <c r="X17" s="319"/>
      <c r="Y17" s="335"/>
      <c r="Z17" s="254"/>
      <c r="AA17" s="255"/>
      <c r="AB17" s="264"/>
    </row>
    <row r="18" spans="1:28" ht="9.9499999999999993" customHeight="1">
      <c r="A18" s="335"/>
      <c r="B18" s="335"/>
      <c r="C18" s="338"/>
      <c r="D18" s="339"/>
      <c r="E18" s="329"/>
      <c r="F18" s="330"/>
      <c r="G18" s="330"/>
      <c r="H18" s="7" t="str">
        <f t="shared" si="6"/>
        <v/>
      </c>
      <c r="I18" s="10" t="str">
        <f t="shared" si="7"/>
        <v/>
      </c>
      <c r="J18" s="249"/>
      <c r="K18" s="283"/>
      <c r="L18" s="283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1"/>
        <v>0</v>
      </c>
      <c r="U18" s="335"/>
      <c r="V18" s="320"/>
      <c r="W18" s="321"/>
      <c r="X18" s="322"/>
      <c r="Y18" s="335"/>
      <c r="Z18" s="254"/>
      <c r="AA18" s="255"/>
      <c r="AB18" s="264"/>
    </row>
    <row r="19" spans="1:28" ht="9.9499999999999993" customHeight="1">
      <c r="A19" s="335"/>
      <c r="B19" s="335"/>
      <c r="C19" s="338"/>
      <c r="D19" s="339"/>
      <c r="E19" s="329"/>
      <c r="F19" s="330"/>
      <c r="G19" s="330"/>
      <c r="H19" s="30" t="str">
        <f t="shared" si="6"/>
        <v/>
      </c>
      <c r="I19" s="20" t="str">
        <f t="shared" si="7"/>
        <v/>
      </c>
      <c r="J19" s="247"/>
      <c r="K19" s="283"/>
      <c r="L19" s="283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1"/>
        <v>0</v>
      </c>
      <c r="U19" s="335"/>
      <c r="V19" s="323"/>
      <c r="W19" s="324"/>
      <c r="X19" s="325"/>
      <c r="Y19" s="335"/>
      <c r="Z19" s="254"/>
      <c r="AA19" s="255"/>
      <c r="AB19" s="264"/>
    </row>
    <row r="20" spans="1:28" ht="9.9499999999999993" customHeight="1">
      <c r="A20" s="335"/>
      <c r="B20" s="335"/>
      <c r="C20" s="338"/>
      <c r="D20" s="339"/>
      <c r="E20" s="329"/>
      <c r="F20" s="330"/>
      <c r="G20" s="330"/>
      <c r="H20" s="29" t="str">
        <f t="shared" si="6"/>
        <v/>
      </c>
      <c r="I20" s="19" t="str">
        <f t="shared" si="7"/>
        <v/>
      </c>
      <c r="J20" s="247"/>
      <c r="K20" s="283"/>
      <c r="L20" s="283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1"/>
        <v>0</v>
      </c>
      <c r="U20" s="335"/>
      <c r="V20" s="317"/>
      <c r="W20" s="318"/>
      <c r="X20" s="319"/>
      <c r="Y20" s="335"/>
      <c r="Z20" s="254"/>
      <c r="AA20" s="255"/>
      <c r="AB20" s="264"/>
    </row>
    <row r="21" spans="1:28" ht="9.9499999999999993" customHeight="1">
      <c r="A21" s="335"/>
      <c r="B21" s="335"/>
      <c r="C21" s="338"/>
      <c r="D21" s="339"/>
      <c r="E21" s="329"/>
      <c r="F21" s="330"/>
      <c r="G21" s="330"/>
      <c r="H21" s="30" t="str">
        <f t="shared" si="6"/>
        <v/>
      </c>
      <c r="I21" s="20" t="str">
        <f t="shared" si="7"/>
        <v/>
      </c>
      <c r="J21" s="247"/>
      <c r="K21" s="283"/>
      <c r="L21" s="283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1"/>
        <v>0</v>
      </c>
      <c r="U21" s="335"/>
      <c r="V21" s="320"/>
      <c r="W21" s="321"/>
      <c r="X21" s="322"/>
      <c r="Y21" s="335"/>
      <c r="Z21" s="254"/>
      <c r="AA21" s="255"/>
      <c r="AB21" s="264"/>
    </row>
    <row r="22" spans="1:28" ht="9.9499999999999993" customHeight="1">
      <c r="A22" s="335"/>
      <c r="B22" s="335"/>
      <c r="C22" s="338"/>
      <c r="D22" s="339"/>
      <c r="E22" s="329"/>
      <c r="F22" s="330"/>
      <c r="G22" s="330"/>
      <c r="H22" s="30" t="str">
        <f t="shared" si="6"/>
        <v/>
      </c>
      <c r="I22" s="20" t="str">
        <f t="shared" si="7"/>
        <v/>
      </c>
      <c r="J22" s="247"/>
      <c r="K22" s="283"/>
      <c r="L22" s="283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1"/>
        <v>0</v>
      </c>
      <c r="U22" s="335"/>
      <c r="V22" s="356"/>
      <c r="W22" s="357"/>
      <c r="X22" s="358"/>
      <c r="Y22" s="335"/>
      <c r="Z22" s="254"/>
      <c r="AA22" s="255"/>
      <c r="AB22" s="264"/>
    </row>
    <row r="23" spans="1:28" ht="9.9499999999999993" customHeight="1">
      <c r="A23" s="335"/>
      <c r="B23" s="335"/>
      <c r="C23" s="338"/>
      <c r="D23" s="339"/>
      <c r="E23" s="329"/>
      <c r="F23" s="330"/>
      <c r="G23" s="330"/>
      <c r="H23" s="29" t="str">
        <f t="shared" si="6"/>
        <v/>
      </c>
      <c r="I23" s="19" t="str">
        <f t="shared" si="7"/>
        <v/>
      </c>
      <c r="J23" s="247"/>
      <c r="K23" s="283"/>
      <c r="L23" s="283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1"/>
        <v>0</v>
      </c>
      <c r="U23" s="335"/>
      <c r="V23" s="359"/>
      <c r="W23" s="360"/>
      <c r="X23" s="361"/>
      <c r="Y23" s="335"/>
      <c r="Z23" s="254"/>
      <c r="AA23" s="255"/>
      <c r="AB23" s="264"/>
    </row>
    <row r="24" spans="1:28" ht="9.9499999999999993" customHeight="1">
      <c r="A24" s="335"/>
      <c r="B24" s="335"/>
      <c r="C24" s="338"/>
      <c r="D24" s="339"/>
      <c r="E24" s="329"/>
      <c r="F24" s="330"/>
      <c r="G24" s="330"/>
      <c r="H24" s="29" t="str">
        <f t="shared" si="6"/>
        <v/>
      </c>
      <c r="I24" s="19" t="str">
        <f t="shared" si="7"/>
        <v/>
      </c>
      <c r="J24" s="247"/>
      <c r="K24" s="283"/>
      <c r="L24" s="283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1"/>
        <v>0</v>
      </c>
      <c r="U24" s="335"/>
      <c r="V24" s="362"/>
      <c r="W24" s="363"/>
      <c r="X24" s="364"/>
      <c r="Y24" s="335"/>
      <c r="Z24" s="254"/>
      <c r="AA24" s="255"/>
      <c r="AB24" s="264"/>
    </row>
    <row r="25" spans="1:28" ht="9.9499999999999993" customHeight="1">
      <c r="A25" s="335"/>
      <c r="B25" s="335"/>
      <c r="C25" s="338"/>
      <c r="D25" s="339"/>
      <c r="E25" s="329"/>
      <c r="F25" s="330"/>
      <c r="G25" s="330"/>
      <c r="H25" s="7" t="str">
        <f t="shared" si="6"/>
        <v/>
      </c>
      <c r="I25" s="10" t="str">
        <f t="shared" si="7"/>
        <v/>
      </c>
      <c r="J25" s="249"/>
      <c r="K25" s="283"/>
      <c r="L25" s="283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1"/>
        <v>0</v>
      </c>
      <c r="U25" s="335"/>
      <c r="V25" s="411"/>
      <c r="W25" s="412"/>
      <c r="X25" s="413"/>
      <c r="Y25" s="335"/>
      <c r="Z25" s="254"/>
      <c r="AA25" s="255"/>
      <c r="AB25" s="264"/>
    </row>
    <row r="26" spans="1:28" ht="9.9499999999999993" customHeight="1">
      <c r="A26" s="335"/>
      <c r="B26" s="335"/>
      <c r="C26" s="338"/>
      <c r="D26" s="339"/>
      <c r="E26" s="329"/>
      <c r="F26" s="330"/>
      <c r="G26" s="330"/>
      <c r="H26" s="7" t="str">
        <f t="shared" si="6"/>
        <v/>
      </c>
      <c r="I26" s="10" t="str">
        <f t="shared" si="7"/>
        <v/>
      </c>
      <c r="J26" s="249"/>
      <c r="K26" s="283"/>
      <c r="L26" s="283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1"/>
        <v>0</v>
      </c>
      <c r="U26" s="335"/>
      <c r="V26" s="411"/>
      <c r="W26" s="412"/>
      <c r="X26" s="413"/>
      <c r="Y26" s="335"/>
      <c r="Z26" s="254"/>
      <c r="AA26" s="255"/>
      <c r="AB26" s="264"/>
    </row>
    <row r="27" spans="1:28" ht="9.9499999999999993" customHeight="1">
      <c r="A27" s="335"/>
      <c r="B27" s="335"/>
      <c r="C27" s="338"/>
      <c r="D27" s="339"/>
      <c r="E27" s="329"/>
      <c r="F27" s="330"/>
      <c r="G27" s="330"/>
      <c r="H27" s="29" t="str">
        <f t="shared" si="6"/>
        <v/>
      </c>
      <c r="I27" s="19" t="str">
        <f t="shared" si="7"/>
        <v/>
      </c>
      <c r="J27" s="247"/>
      <c r="K27" s="283"/>
      <c r="L27" s="283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1"/>
        <v>0</v>
      </c>
      <c r="U27" s="335"/>
      <c r="V27" s="411"/>
      <c r="W27" s="412"/>
      <c r="X27" s="413"/>
      <c r="Y27" s="335"/>
      <c r="Z27" s="254"/>
      <c r="AA27" s="255"/>
      <c r="AB27" s="264"/>
    </row>
    <row r="28" spans="1:28" ht="9.9499999999999993" customHeight="1">
      <c r="A28" s="335"/>
      <c r="B28" s="335"/>
      <c r="C28" s="338"/>
      <c r="D28" s="339"/>
      <c r="E28" s="329"/>
      <c r="F28" s="330"/>
      <c r="G28" s="330"/>
      <c r="H28" s="29" t="str">
        <f t="shared" si="6"/>
        <v/>
      </c>
      <c r="I28" s="19" t="str">
        <f t="shared" si="7"/>
        <v/>
      </c>
      <c r="J28" s="247"/>
      <c r="K28" s="283"/>
      <c r="L28" s="283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1"/>
        <v>0</v>
      </c>
      <c r="U28" s="335"/>
      <c r="V28" s="411"/>
      <c r="W28" s="412"/>
      <c r="X28" s="413"/>
      <c r="Y28" s="335"/>
      <c r="Z28" s="254"/>
      <c r="AA28" s="255"/>
      <c r="AB28" s="264"/>
    </row>
    <row r="29" spans="1:28" ht="9.9499999999999993" customHeight="1">
      <c r="A29" s="335"/>
      <c r="B29" s="335"/>
      <c r="C29" s="338"/>
      <c r="D29" s="339"/>
      <c r="E29" s="329"/>
      <c r="F29" s="330"/>
      <c r="G29" s="330"/>
      <c r="H29" s="30" t="str">
        <f t="shared" si="6"/>
        <v/>
      </c>
      <c r="I29" s="20" t="str">
        <f t="shared" si="7"/>
        <v/>
      </c>
      <c r="J29" s="247"/>
      <c r="K29" s="283"/>
      <c r="L29" s="283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1"/>
        <v>0</v>
      </c>
      <c r="U29" s="335"/>
      <c r="V29" s="411"/>
      <c r="W29" s="412"/>
      <c r="X29" s="413"/>
      <c r="Y29" s="335"/>
      <c r="Z29" s="254"/>
      <c r="AA29" s="255"/>
      <c r="AB29" s="264"/>
    </row>
    <row r="30" spans="1:28" ht="9.9499999999999993" customHeight="1" thickBot="1">
      <c r="A30" s="335"/>
      <c r="B30" s="335"/>
      <c r="C30" s="338"/>
      <c r="D30" s="339"/>
      <c r="E30" s="329"/>
      <c r="F30" s="330"/>
      <c r="G30" s="330"/>
      <c r="H30" s="29" t="str">
        <f t="shared" si="6"/>
        <v/>
      </c>
      <c r="I30" s="19" t="str">
        <f t="shared" si="7"/>
        <v/>
      </c>
      <c r="J30" s="247"/>
      <c r="K30" s="283"/>
      <c r="L30" s="283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1"/>
        <v>0</v>
      </c>
      <c r="U30" s="335"/>
      <c r="V30" s="414"/>
      <c r="W30" s="415"/>
      <c r="X30" s="416"/>
      <c r="Y30" s="335"/>
      <c r="Z30" s="254"/>
      <c r="AA30" s="255"/>
      <c r="AB30" s="264"/>
    </row>
    <row r="31" spans="1:28" ht="9.9499999999999993" customHeight="1">
      <c r="A31" s="335"/>
      <c r="B31" s="335"/>
      <c r="C31" s="338"/>
      <c r="D31" s="339"/>
      <c r="E31" s="329"/>
      <c r="F31" s="330"/>
      <c r="G31" s="330"/>
      <c r="H31" s="29" t="str">
        <f t="shared" si="6"/>
        <v/>
      </c>
      <c r="I31" s="19" t="str">
        <f t="shared" si="7"/>
        <v/>
      </c>
      <c r="J31" s="247"/>
      <c r="K31" s="283"/>
      <c r="L31" s="283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1"/>
        <v>0</v>
      </c>
      <c r="U31" s="335"/>
      <c r="V31" s="42"/>
      <c r="W31" s="42"/>
      <c r="Y31" s="335"/>
      <c r="Z31" s="254"/>
      <c r="AA31" s="255"/>
      <c r="AB31" s="264"/>
    </row>
    <row r="32" spans="1:28" ht="9.9499999999999993" customHeight="1">
      <c r="A32" s="335"/>
      <c r="B32" s="335"/>
      <c r="C32" s="338"/>
      <c r="D32" s="339"/>
      <c r="E32" s="329"/>
      <c r="F32" s="330"/>
      <c r="G32" s="330"/>
      <c r="H32" s="29" t="str">
        <f t="shared" si="6"/>
        <v/>
      </c>
      <c r="I32" s="19" t="str">
        <f t="shared" si="7"/>
        <v/>
      </c>
      <c r="J32" s="247"/>
      <c r="K32" s="283"/>
      <c r="L32" s="283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1"/>
        <v>0</v>
      </c>
      <c r="U32" s="335"/>
      <c r="V32"/>
      <c r="W32"/>
      <c r="X32"/>
      <c r="Y32" s="335"/>
      <c r="Z32" s="254"/>
      <c r="AA32" s="255"/>
      <c r="AB32" s="264"/>
    </row>
    <row r="33" spans="1:29" ht="9.9499999999999993" customHeight="1">
      <c r="A33"/>
      <c r="B33"/>
      <c r="C33" s="338"/>
      <c r="D33" s="339"/>
      <c r="E33" s="329"/>
      <c r="F33" s="330"/>
      <c r="G33" s="330"/>
      <c r="H33" s="30" t="str">
        <f t="shared" si="6"/>
        <v/>
      </c>
      <c r="I33" s="20" t="str">
        <f t="shared" si="7"/>
        <v/>
      </c>
      <c r="J33" s="247"/>
      <c r="K33" s="283"/>
      <c r="L33" s="283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1"/>
        <v>0</v>
      </c>
      <c r="U33" s="335"/>
      <c r="V33"/>
      <c r="W33"/>
      <c r="X33"/>
      <c r="Y33" s="335"/>
      <c r="Z33" s="254"/>
      <c r="AA33" s="255"/>
      <c r="AB33" s="264"/>
    </row>
    <row r="34" spans="1:29" ht="9.9499999999999993" customHeight="1" thickBot="1">
      <c r="A34"/>
      <c r="B34"/>
      <c r="C34" s="338"/>
      <c r="D34" s="339"/>
      <c r="E34" s="332"/>
      <c r="F34" s="333"/>
      <c r="G34" s="333"/>
      <c r="H34" s="9" t="str">
        <f t="shared" si="6"/>
        <v/>
      </c>
      <c r="I34" s="11" t="str">
        <f t="shared" si="7"/>
        <v/>
      </c>
      <c r="J34" s="263"/>
      <c r="K34" s="284"/>
      <c r="L34" s="284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1"/>
        <v>0</v>
      </c>
      <c r="U34" s="335"/>
      <c r="V34"/>
      <c r="W34"/>
      <c r="X34"/>
      <c r="Y34" s="335"/>
      <c r="Z34" s="257"/>
      <c r="AA34" s="258"/>
      <c r="AB34" s="265"/>
    </row>
    <row r="35" spans="1:29" ht="9.9499999999999993" customHeight="1">
      <c r="A35"/>
      <c r="B35"/>
      <c r="C35" s="338"/>
      <c r="D35" s="339"/>
      <c r="E35" s="428" t="s">
        <v>7</v>
      </c>
      <c r="F35" s="429"/>
      <c r="G35" s="86">
        <v>1</v>
      </c>
      <c r="H35" s="87" t="str">
        <f t="shared" ref="H35:H46" si="8">IFERROR(VLOOKUP($G35,$P$3:$T$34,3,0),"")</f>
        <v>Sam Greenstein</v>
      </c>
      <c r="I35" s="87" t="str">
        <f>IFERROR(VLOOKUP($G35,$P$3:$T$34,4,0),"")</f>
        <v>Haberdashers' Boys' School</v>
      </c>
      <c r="J35" s="88">
        <f t="shared" ref="J35:J46" si="9">IFERROR(VLOOKUP($G35,$P$3:$T$34,5,0),"")</f>
        <v>202</v>
      </c>
      <c r="K35" s="241">
        <f t="shared" ref="K35:K46" si="10">IFERROR(VLOOKUP($G35,$P$3:$T$34,2,0),"")</f>
        <v>6.2130787037037042E-3</v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22" t="str">
        <f>C2</f>
        <v>3000m</v>
      </c>
      <c r="Q35"/>
      <c r="R35" s="8"/>
      <c r="S35" s="8"/>
      <c r="T35" s="8"/>
      <c r="U35"/>
      <c r="V35"/>
      <c r="W35"/>
      <c r="X35"/>
      <c r="Y35" s="335"/>
      <c r="Z35" s="41"/>
      <c r="AA35" s="41"/>
    </row>
    <row r="36" spans="1:29" ht="9.9499999999999993" customHeight="1">
      <c r="A36"/>
      <c r="B36"/>
      <c r="C36" s="338"/>
      <c r="D36" s="339"/>
      <c r="E36" s="430"/>
      <c r="F36" s="431"/>
      <c r="G36" s="89">
        <v>2</v>
      </c>
      <c r="H36" s="90" t="str">
        <f t="shared" si="8"/>
        <v>Ash Finch</v>
      </c>
      <c r="I36" s="214" t="str">
        <f t="shared" ref="I36:I46" si="11">IFERROR(VLOOKUP($G36,$P$3:$T$34,4,0),"")</f>
        <v>St. Joan of Arc</v>
      </c>
      <c r="J36" s="91">
        <f t="shared" si="9"/>
        <v>697</v>
      </c>
      <c r="K36" s="242">
        <f t="shared" si="10"/>
        <v>6.2759259259259252E-3</v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3"/>
      <c r="Q36"/>
      <c r="R36" s="8"/>
      <c r="S36" s="8"/>
      <c r="T36" s="8"/>
      <c r="U36"/>
      <c r="V36"/>
      <c r="W36"/>
      <c r="X36"/>
      <c r="Y36" s="335"/>
      <c r="Z36" s="41"/>
      <c r="AA36" s="41"/>
    </row>
    <row r="37" spans="1:29" ht="9.9499999999999993" customHeight="1" thickBot="1">
      <c r="A37"/>
      <c r="B37"/>
      <c r="C37" s="338"/>
      <c r="D37" s="339"/>
      <c r="E37" s="430"/>
      <c r="F37" s="431"/>
      <c r="G37" s="192">
        <v>3</v>
      </c>
      <c r="H37" s="193" t="str">
        <f t="shared" si="8"/>
        <v>Alexander McDonald</v>
      </c>
      <c r="I37" s="215" t="str">
        <f t="shared" si="11"/>
        <v>St Columbas College</v>
      </c>
      <c r="J37" s="194">
        <f t="shared" si="9"/>
        <v>649</v>
      </c>
      <c r="K37" s="243">
        <f t="shared" si="10"/>
        <v>6.4005787037037035E-3</v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4"/>
      <c r="Q37"/>
      <c r="R37" s="8"/>
      <c r="S37" s="8"/>
      <c r="T37" s="8"/>
      <c r="U37"/>
      <c r="V37"/>
      <c r="W37"/>
      <c r="X37"/>
      <c r="Y37" s="335"/>
      <c r="Z37" s="41"/>
      <c r="AA37" s="41"/>
    </row>
    <row r="38" spans="1:29" ht="9.9499999999999993" customHeight="1">
      <c r="A38"/>
      <c r="B38"/>
      <c r="C38" s="338"/>
      <c r="D38" s="339"/>
      <c r="E38" s="430"/>
      <c r="F38" s="431"/>
      <c r="G38" s="84">
        <v>4</v>
      </c>
      <c r="H38" s="64" t="str">
        <f t="shared" si="8"/>
        <v/>
      </c>
      <c r="I38" s="198" t="str">
        <f t="shared" si="11"/>
        <v/>
      </c>
      <c r="J38" s="65" t="str">
        <f t="shared" si="9"/>
        <v/>
      </c>
      <c r="K38" s="240" t="str">
        <f t="shared" si="10"/>
        <v/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20" t="str">
        <f ca="1">Entries!A1</f>
        <v>U19 Men</v>
      </c>
      <c r="Q38"/>
      <c r="R38" s="8"/>
      <c r="S38" s="8"/>
      <c r="T38" s="8"/>
      <c r="U38"/>
      <c r="V38"/>
      <c r="W38"/>
      <c r="X38"/>
      <c r="Y38" s="335"/>
      <c r="Z38" s="41"/>
      <c r="AA38" s="41"/>
    </row>
    <row r="39" spans="1:29" ht="9.9499999999999993" customHeight="1">
      <c r="A39"/>
      <c r="B39"/>
      <c r="C39" s="338"/>
      <c r="D39" s="339"/>
      <c r="E39" s="430"/>
      <c r="F39" s="431"/>
      <c r="G39" s="84">
        <v>5</v>
      </c>
      <c r="H39" s="64" t="str">
        <f t="shared" si="8"/>
        <v/>
      </c>
      <c r="I39" s="198" t="str">
        <f t="shared" si="11"/>
        <v/>
      </c>
      <c r="J39" s="65" t="str">
        <f t="shared" si="9"/>
        <v/>
      </c>
      <c r="K39" s="240" t="str">
        <f t="shared" si="10"/>
        <v/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20"/>
      <c r="Q39"/>
      <c r="R39" s="8"/>
      <c r="S39" s="8"/>
      <c r="T39" s="8"/>
      <c r="U39"/>
      <c r="V39"/>
      <c r="W39"/>
      <c r="X39"/>
      <c r="Y39" s="335"/>
      <c r="Z39" s="41"/>
      <c r="AA39" s="41"/>
    </row>
    <row r="40" spans="1:29" ht="9.9499999999999993" customHeight="1">
      <c r="A40"/>
      <c r="B40"/>
      <c r="C40" s="338"/>
      <c r="D40" s="339"/>
      <c r="E40" s="430"/>
      <c r="F40" s="431"/>
      <c r="G40" s="84">
        <v>6</v>
      </c>
      <c r="H40" s="64" t="str">
        <f t="shared" si="8"/>
        <v/>
      </c>
      <c r="I40" s="198" t="str">
        <f t="shared" si="11"/>
        <v/>
      </c>
      <c r="J40" s="65" t="str">
        <f t="shared" si="9"/>
        <v/>
      </c>
      <c r="K40" s="240" t="str">
        <f t="shared" si="10"/>
        <v/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20"/>
      <c r="Q40"/>
      <c r="R40" s="8"/>
      <c r="S40" s="8"/>
      <c r="T40" s="8"/>
      <c r="U40"/>
      <c r="V40"/>
      <c r="W40"/>
      <c r="X40"/>
      <c r="Y40" s="335"/>
      <c r="Z40" s="41"/>
      <c r="AA40" s="41"/>
    </row>
    <row r="41" spans="1:29" ht="9.9499999999999993" customHeight="1" thickBot="1">
      <c r="A41"/>
      <c r="B41"/>
      <c r="C41" s="338"/>
      <c r="D41" s="339"/>
      <c r="E41" s="430"/>
      <c r="F41" s="431"/>
      <c r="G41" s="84">
        <v>7</v>
      </c>
      <c r="H41" s="64" t="str">
        <f t="shared" si="8"/>
        <v/>
      </c>
      <c r="I41" s="198" t="str">
        <f t="shared" si="11"/>
        <v/>
      </c>
      <c r="J41" s="65" t="str">
        <f t="shared" si="9"/>
        <v/>
      </c>
      <c r="K41" s="240" t="str">
        <f t="shared" si="10"/>
        <v/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20"/>
      <c r="Q41"/>
      <c r="R41" s="8"/>
      <c r="S41" s="8"/>
      <c r="T41" s="8"/>
      <c r="U41"/>
      <c r="V41"/>
      <c r="W41"/>
      <c r="X41"/>
      <c r="Y41" s="335"/>
      <c r="Z41" s="41"/>
      <c r="AA41" s="41"/>
    </row>
    <row r="42" spans="1:29" ht="9.9499999999999993" customHeight="1" thickBot="1">
      <c r="A42"/>
      <c r="B42"/>
      <c r="C42" s="340"/>
      <c r="D42" s="341"/>
      <c r="E42" s="430"/>
      <c r="F42" s="431"/>
      <c r="G42" s="84">
        <v>8</v>
      </c>
      <c r="H42" s="64" t="str">
        <f t="shared" si="8"/>
        <v/>
      </c>
      <c r="I42" s="198" t="str">
        <f t="shared" si="11"/>
        <v/>
      </c>
      <c r="J42" s="65" t="str">
        <f t="shared" si="9"/>
        <v/>
      </c>
      <c r="K42" s="240" t="str">
        <f t="shared" si="10"/>
        <v/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20"/>
      <c r="Q42"/>
      <c r="R42" s="8"/>
      <c r="S42" s="8"/>
      <c r="T42" s="8"/>
      <c r="U42"/>
      <c r="V42"/>
      <c r="W42"/>
      <c r="X42"/>
      <c r="Y42" s="335"/>
      <c r="Z42" s="351" t="s">
        <v>46</v>
      </c>
      <c r="AA42" s="352" t="s">
        <v>45</v>
      </c>
      <c r="AB42" s="353"/>
    </row>
    <row r="43" spans="1:29" ht="9.9499999999999993" customHeight="1" thickBot="1">
      <c r="C43" s="354" t="s">
        <v>18</v>
      </c>
      <c r="D43" s="355"/>
      <c r="E43" s="430"/>
      <c r="F43" s="431"/>
      <c r="G43" s="84">
        <v>9</v>
      </c>
      <c r="H43" s="64" t="str">
        <f t="shared" si="8"/>
        <v/>
      </c>
      <c r="I43" s="198" t="str">
        <f t="shared" si="11"/>
        <v/>
      </c>
      <c r="J43" s="65" t="str">
        <f t="shared" si="9"/>
        <v/>
      </c>
      <c r="K43" s="240" t="str">
        <f t="shared" si="10"/>
        <v/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20"/>
      <c r="Q43"/>
      <c r="Z43" s="253"/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6.1238425925925931E-3</v>
      </c>
      <c r="E44" s="430"/>
      <c r="F44" s="431"/>
      <c r="G44" s="84">
        <v>10</v>
      </c>
      <c r="H44" s="64" t="str">
        <f t="shared" si="8"/>
        <v/>
      </c>
      <c r="I44" s="198" t="str">
        <f t="shared" si="11"/>
        <v/>
      </c>
      <c r="J44" s="65" t="str">
        <f t="shared" si="9"/>
        <v/>
      </c>
      <c r="K44" s="240" t="str">
        <f t="shared" si="10"/>
        <v/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20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5.9375000000000009E-3</v>
      </c>
      <c r="E45" s="430"/>
      <c r="F45" s="431"/>
      <c r="G45" s="84">
        <v>11</v>
      </c>
      <c r="H45" s="64" t="str">
        <f t="shared" si="8"/>
        <v/>
      </c>
      <c r="I45" s="198" t="str">
        <f t="shared" si="11"/>
        <v/>
      </c>
      <c r="J45" s="65" t="str">
        <f t="shared" si="9"/>
        <v/>
      </c>
      <c r="K45" s="240" t="str">
        <f t="shared" si="10"/>
        <v/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20"/>
      <c r="Q45"/>
    </row>
    <row r="46" spans="1:29" ht="9.9499999999999993" customHeight="1" thickBot="1">
      <c r="C46" s="97" t="s">
        <v>16</v>
      </c>
      <c r="D46" s="280">
        <v>5.9722222222222225E-3</v>
      </c>
      <c r="E46" s="432"/>
      <c r="F46" s="433"/>
      <c r="G46" s="85">
        <v>12</v>
      </c>
      <c r="H46" s="66" t="str">
        <f t="shared" si="8"/>
        <v/>
      </c>
      <c r="I46" s="199" t="str">
        <f t="shared" si="11"/>
        <v/>
      </c>
      <c r="J46" s="67" t="str">
        <f t="shared" si="9"/>
        <v/>
      </c>
      <c r="K46" s="244" t="str">
        <f t="shared" si="10"/>
        <v/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21"/>
      <c r="Q46"/>
    </row>
  </sheetData>
  <sheetProtection sheet="1" objects="1" scenarios="1"/>
  <mergeCells count="25">
    <mergeCell ref="C43:D43"/>
    <mergeCell ref="V19:X21"/>
    <mergeCell ref="V22:X24"/>
    <mergeCell ref="V25:X27"/>
    <mergeCell ref="V28:X30"/>
    <mergeCell ref="E35:F46"/>
    <mergeCell ref="P35:P37"/>
    <mergeCell ref="P38:P46"/>
    <mergeCell ref="E3:G34"/>
    <mergeCell ref="Q2:T2"/>
    <mergeCell ref="U2:U34"/>
    <mergeCell ref="V2:X3"/>
    <mergeCell ref="Y2:Y42"/>
    <mergeCell ref="Z2:AB2"/>
    <mergeCell ref="Z42:AB42"/>
    <mergeCell ref="V16:X18"/>
    <mergeCell ref="V4:X6"/>
    <mergeCell ref="V7:X9"/>
    <mergeCell ref="V10:X12"/>
    <mergeCell ref="V13:X15"/>
    <mergeCell ref="A1:B1"/>
    <mergeCell ref="C1:AB1"/>
    <mergeCell ref="A2:B32"/>
    <mergeCell ref="C2:D42"/>
    <mergeCell ref="E2:G2"/>
  </mergeCells>
  <phoneticPr fontId="11" type="noConversion"/>
  <conditionalFormatting sqref="G35:G46">
    <cfRule type="cellIs" dxfId="66" priority="1" operator="between">
      <formula>2.9</formula>
      <formula>3.1</formula>
    </cfRule>
    <cfRule type="cellIs" dxfId="65" priority="2" operator="between">
      <formula>1.9</formula>
      <formula>2.1</formula>
    </cfRule>
    <cfRule type="cellIs" dxfId="64" priority="3" operator="between">
      <formula>0.9</formula>
      <formula>1.1</formula>
    </cfRule>
  </conditionalFormatting>
  <conditionalFormatting sqref="P3:P34">
    <cfRule type="cellIs" dxfId="63" priority="4" operator="between">
      <formula>2.9</formula>
      <formula>3.1</formula>
    </cfRule>
    <cfRule type="cellIs" dxfId="62" priority="5" operator="between">
      <formula>1.9</formula>
      <formula>2.1</formula>
    </cfRule>
    <cfRule type="cellIs" dxfId="61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D13" zoomScale="125" zoomScaleNormal="125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2" width="12.7109375" style="4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4.8554687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78</v>
      </c>
      <c r="D2" s="337"/>
      <c r="E2" s="398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142</v>
      </c>
      <c r="L2" s="71" t="s">
        <v>47</v>
      </c>
      <c r="M2" s="173" t="s">
        <v>15</v>
      </c>
      <c r="N2" s="163" t="s">
        <v>17</v>
      </c>
      <c r="O2" s="162" t="s">
        <v>16</v>
      </c>
      <c r="P2" s="72" t="s">
        <v>5</v>
      </c>
      <c r="Q2" s="425" t="s">
        <v>21</v>
      </c>
      <c r="R2" s="426"/>
      <c r="S2" s="426"/>
      <c r="T2" s="427"/>
      <c r="U2" s="344"/>
      <c r="V2" s="399" t="s">
        <v>12</v>
      </c>
      <c r="W2" s="400"/>
      <c r="X2" s="401"/>
      <c r="Y2" s="335"/>
      <c r="Z2" s="417" t="s">
        <v>13</v>
      </c>
      <c r="AA2" s="418"/>
      <c r="AB2" s="419"/>
    </row>
    <row r="3" spans="1:28" ht="9.9499999999999993" customHeight="1" thickBot="1">
      <c r="A3" s="335"/>
      <c r="B3" s="335"/>
      <c r="C3" s="338"/>
      <c r="D3" s="339"/>
      <c r="E3" s="326" t="s">
        <v>7</v>
      </c>
      <c r="F3" s="327"/>
      <c r="G3" s="327"/>
      <c r="H3" s="40" t="str">
        <f>IFERROR(VLOOKUP($J3,$Z$2:$AC$34,2,0),"")</f>
        <v>Ben Gostick</v>
      </c>
      <c r="I3" s="212" t="str">
        <f>IFERROR(VLOOKUP($J3,$Z$2:$AC$34,3,0),"")</f>
        <v xml:space="preserve">St Albans School </v>
      </c>
      <c r="J3" s="245">
        <v>591</v>
      </c>
      <c r="K3" s="282" t="s">
        <v>147</v>
      </c>
      <c r="L3" s="282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 t="e">
        <f t="shared" ref="P3:P34" si="0">IF(K3&gt;0,RANK(K3,$K$3:$K$34,1),"No Runner")</f>
        <v>#VALUE!</v>
      </c>
      <c r="Q3" s="81" t="str">
        <f>K3</f>
        <v>6;24.91</v>
      </c>
      <c r="R3" s="79" t="str">
        <f t="shared" ref="R3:T34" si="1">H3</f>
        <v>Ben Gostick</v>
      </c>
      <c r="S3" s="79" t="str">
        <f t="shared" si="1"/>
        <v xml:space="preserve">St Albans School </v>
      </c>
      <c r="T3" s="52">
        <f>J3</f>
        <v>591</v>
      </c>
      <c r="U3" s="335"/>
      <c r="V3" s="402"/>
      <c r="W3" s="403"/>
      <c r="X3" s="404"/>
      <c r="Y3" s="335"/>
      <c r="Z3" s="254">
        <v>187</v>
      </c>
      <c r="AA3" s="255" t="s">
        <v>91</v>
      </c>
      <c r="AB3" s="256" t="s">
        <v>92</v>
      </c>
    </row>
    <row r="4" spans="1:28" ht="9.9499999999999993" customHeight="1">
      <c r="A4" s="335"/>
      <c r="B4" s="335"/>
      <c r="C4" s="338"/>
      <c r="D4" s="339"/>
      <c r="E4" s="329"/>
      <c r="F4" s="330"/>
      <c r="G4" s="330"/>
      <c r="H4" s="29" t="str">
        <f>IFERROR(VLOOKUP($J4,$Z$2:$AC$34,2,0),"")</f>
        <v>Isaac  Whitten</v>
      </c>
      <c r="I4" s="19" t="str">
        <f>IFERROR(VLOOKUP($J4,$Z$2:$AC$34,3,0),"")</f>
        <v>Freman College</v>
      </c>
      <c r="J4" s="247">
        <v>187</v>
      </c>
      <c r="K4" s="283">
        <v>4.7246527777777773E-3</v>
      </c>
      <c r="L4" s="283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1</v>
      </c>
      <c r="Q4" s="82">
        <f t="shared" ref="Q4:Q34" si="5">K4</f>
        <v>4.7246527777777773E-3</v>
      </c>
      <c r="R4" s="78" t="str">
        <f t="shared" si="1"/>
        <v>Isaac  Whitten</v>
      </c>
      <c r="S4" s="78" t="str">
        <f t="shared" si="1"/>
        <v>Freman College</v>
      </c>
      <c r="T4" s="57">
        <f t="shared" si="1"/>
        <v>187</v>
      </c>
      <c r="U4" s="335"/>
      <c r="V4" s="405" t="s">
        <v>20</v>
      </c>
      <c r="W4" s="406"/>
      <c r="X4" s="407"/>
      <c r="Y4" s="335"/>
      <c r="Z4" s="254">
        <v>591</v>
      </c>
      <c r="AA4" s="255" t="s">
        <v>116</v>
      </c>
      <c r="AB4" s="256" t="s">
        <v>115</v>
      </c>
    </row>
    <row r="5" spans="1:28" ht="9.9499999999999993" customHeight="1">
      <c r="A5" s="335"/>
      <c r="B5" s="335"/>
      <c r="C5" s="338"/>
      <c r="D5" s="339"/>
      <c r="E5" s="329"/>
      <c r="F5" s="330"/>
      <c r="G5" s="330"/>
      <c r="H5" s="29" t="str">
        <f t="shared" ref="H5:H34" si="6">IFERROR(VLOOKUP($J5,$Z$2:$AC$34,2,0),"")</f>
        <v/>
      </c>
      <c r="I5" s="19" t="str">
        <f t="shared" ref="I5:I34" si="7">IFERROR(VLOOKUP($J5,$Z$2:$AC$34,3,0),"")</f>
        <v/>
      </c>
      <c r="J5" s="247"/>
      <c r="K5" s="283"/>
      <c r="L5" s="283"/>
      <c r="M5" s="167" t="str">
        <f t="shared" si="2"/>
        <v/>
      </c>
      <c r="N5" s="168" t="str">
        <f t="shared" si="3"/>
        <v/>
      </c>
      <c r="O5" s="169" t="str">
        <f t="shared" si="4"/>
        <v/>
      </c>
      <c r="P5" s="190" t="str">
        <f t="shared" si="0"/>
        <v>No Runner</v>
      </c>
      <c r="Q5" s="82">
        <f t="shared" si="5"/>
        <v>0</v>
      </c>
      <c r="R5" s="78" t="str">
        <f t="shared" si="1"/>
        <v/>
      </c>
      <c r="S5" s="78" t="str">
        <f t="shared" si="1"/>
        <v/>
      </c>
      <c r="T5" s="57">
        <f t="shared" si="1"/>
        <v>0</v>
      </c>
      <c r="U5" s="335"/>
      <c r="V5" s="408"/>
      <c r="W5" s="409"/>
      <c r="X5" s="410"/>
      <c r="Y5" s="335"/>
      <c r="Z5" s="254">
        <v>652</v>
      </c>
      <c r="AA5" s="255" t="s">
        <v>123</v>
      </c>
      <c r="AB5" s="256" t="s">
        <v>73</v>
      </c>
    </row>
    <row r="6" spans="1:28" ht="9.9499999999999993" customHeight="1">
      <c r="A6" s="335"/>
      <c r="B6" s="335"/>
      <c r="C6" s="338"/>
      <c r="D6" s="339"/>
      <c r="E6" s="329"/>
      <c r="F6" s="330"/>
      <c r="G6" s="330"/>
      <c r="H6" s="29" t="str">
        <f t="shared" si="6"/>
        <v/>
      </c>
      <c r="I6" s="19" t="str">
        <f t="shared" si="7"/>
        <v/>
      </c>
      <c r="J6" s="247"/>
      <c r="K6" s="283"/>
      <c r="L6" s="283"/>
      <c r="M6" s="167" t="str">
        <f t="shared" si="2"/>
        <v/>
      </c>
      <c r="N6" s="168" t="str">
        <f t="shared" si="3"/>
        <v/>
      </c>
      <c r="O6" s="169" t="str">
        <f t="shared" si="4"/>
        <v/>
      </c>
      <c r="P6" s="190" t="str">
        <f t="shared" si="0"/>
        <v>No Runner</v>
      </c>
      <c r="Q6" s="82">
        <f t="shared" si="5"/>
        <v>0</v>
      </c>
      <c r="R6" s="78" t="str">
        <f t="shared" si="1"/>
        <v/>
      </c>
      <c r="S6" s="78" t="str">
        <f t="shared" si="1"/>
        <v/>
      </c>
      <c r="T6" s="57">
        <f t="shared" si="1"/>
        <v>0</v>
      </c>
      <c r="U6" s="335"/>
      <c r="V6" s="408"/>
      <c r="W6" s="409"/>
      <c r="X6" s="410"/>
      <c r="Y6" s="335"/>
      <c r="Z6" s="254">
        <v>697</v>
      </c>
      <c r="AA6" s="255" t="s">
        <v>125</v>
      </c>
      <c r="AB6" s="256" t="s">
        <v>126</v>
      </c>
    </row>
    <row r="7" spans="1:28" ht="9.9499999999999993" customHeight="1">
      <c r="A7" s="335"/>
      <c r="B7" s="335"/>
      <c r="C7" s="338"/>
      <c r="D7" s="339"/>
      <c r="E7" s="329"/>
      <c r="F7" s="330"/>
      <c r="G7" s="330"/>
      <c r="H7" s="29" t="str">
        <f t="shared" si="6"/>
        <v/>
      </c>
      <c r="I7" s="19" t="str">
        <f t="shared" si="7"/>
        <v/>
      </c>
      <c r="J7" s="247"/>
      <c r="K7" s="283"/>
      <c r="L7" s="283"/>
      <c r="M7" s="167" t="str">
        <f t="shared" si="2"/>
        <v/>
      </c>
      <c r="N7" s="168" t="str">
        <f t="shared" si="3"/>
        <v/>
      </c>
      <c r="O7" s="169" t="str">
        <f t="shared" si="4"/>
        <v/>
      </c>
      <c r="P7" s="190" t="str">
        <f t="shared" si="0"/>
        <v>No Runner</v>
      </c>
      <c r="Q7" s="82">
        <f t="shared" si="5"/>
        <v>0</v>
      </c>
      <c r="R7" s="78" t="str">
        <f t="shared" si="1"/>
        <v/>
      </c>
      <c r="S7" s="78" t="str">
        <f t="shared" si="1"/>
        <v/>
      </c>
      <c r="T7" s="57">
        <f t="shared" si="1"/>
        <v>0</v>
      </c>
      <c r="U7" s="335"/>
      <c r="V7" s="405" t="s">
        <v>55</v>
      </c>
      <c r="W7" s="406"/>
      <c r="X7" s="407"/>
      <c r="Y7" s="335"/>
      <c r="Z7" s="254"/>
      <c r="AA7" s="255"/>
      <c r="AB7" s="256"/>
    </row>
    <row r="8" spans="1:28" ht="9.9499999999999993" customHeight="1">
      <c r="A8" s="335"/>
      <c r="B8" s="335"/>
      <c r="C8" s="338"/>
      <c r="D8" s="339"/>
      <c r="E8" s="329"/>
      <c r="F8" s="330"/>
      <c r="G8" s="330"/>
      <c r="H8" s="29" t="str">
        <f t="shared" si="6"/>
        <v/>
      </c>
      <c r="I8" s="19" t="str">
        <f t="shared" si="7"/>
        <v/>
      </c>
      <c r="J8" s="247"/>
      <c r="K8" s="283"/>
      <c r="L8" s="283"/>
      <c r="M8" s="167" t="str">
        <f t="shared" si="2"/>
        <v/>
      </c>
      <c r="N8" s="168" t="str">
        <f t="shared" si="3"/>
        <v/>
      </c>
      <c r="O8" s="169" t="str">
        <f t="shared" si="4"/>
        <v/>
      </c>
      <c r="P8" s="190" t="str">
        <f t="shared" si="0"/>
        <v>No Runner</v>
      </c>
      <c r="Q8" s="82">
        <f t="shared" si="5"/>
        <v>0</v>
      </c>
      <c r="R8" s="78" t="str">
        <f t="shared" si="1"/>
        <v/>
      </c>
      <c r="S8" s="78" t="str">
        <f t="shared" si="1"/>
        <v/>
      </c>
      <c r="T8" s="57">
        <f t="shared" si="1"/>
        <v>0</v>
      </c>
      <c r="U8" s="335"/>
      <c r="V8" s="408"/>
      <c r="W8" s="409"/>
      <c r="X8" s="410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0"/>
      <c r="H9" s="30" t="str">
        <f t="shared" si="6"/>
        <v/>
      </c>
      <c r="I9" s="20" t="str">
        <f t="shared" si="7"/>
        <v/>
      </c>
      <c r="J9" s="247"/>
      <c r="K9" s="283"/>
      <c r="L9" s="283"/>
      <c r="M9" s="167" t="str">
        <f t="shared" si="2"/>
        <v/>
      </c>
      <c r="N9" s="168" t="str">
        <f t="shared" si="3"/>
        <v/>
      </c>
      <c r="O9" s="169" t="str">
        <f t="shared" si="4"/>
        <v/>
      </c>
      <c r="P9" s="190" t="str">
        <f t="shared" si="0"/>
        <v>No Runner</v>
      </c>
      <c r="Q9" s="82">
        <f t="shared" si="5"/>
        <v>0</v>
      </c>
      <c r="R9" s="78" t="str">
        <f t="shared" si="1"/>
        <v/>
      </c>
      <c r="S9" s="78" t="str">
        <f t="shared" si="1"/>
        <v/>
      </c>
      <c r="T9" s="57">
        <f t="shared" si="1"/>
        <v>0</v>
      </c>
      <c r="U9" s="335"/>
      <c r="V9" s="408"/>
      <c r="W9" s="409"/>
      <c r="X9" s="410"/>
      <c r="Y9" s="335"/>
      <c r="Z9" s="254"/>
      <c r="AA9" s="255"/>
      <c r="AB9" s="256"/>
    </row>
    <row r="10" spans="1:28" ht="9.9499999999999993" customHeight="1">
      <c r="A10" s="335"/>
      <c r="B10" s="335"/>
      <c r="C10" s="338"/>
      <c r="D10" s="339"/>
      <c r="E10" s="329"/>
      <c r="F10" s="330"/>
      <c r="G10" s="330"/>
      <c r="H10" s="29" t="str">
        <f t="shared" si="6"/>
        <v/>
      </c>
      <c r="I10" s="19" t="str">
        <f t="shared" si="7"/>
        <v/>
      </c>
      <c r="J10" s="247"/>
      <c r="K10" s="283"/>
      <c r="L10" s="283"/>
      <c r="M10" s="167" t="str">
        <f t="shared" si="2"/>
        <v/>
      </c>
      <c r="N10" s="168" t="str">
        <f t="shared" si="3"/>
        <v/>
      </c>
      <c r="O10" s="169" t="str">
        <f t="shared" si="4"/>
        <v/>
      </c>
      <c r="P10" s="190" t="str">
        <f t="shared" si="0"/>
        <v>No Runner</v>
      </c>
      <c r="Q10" s="82">
        <f t="shared" si="5"/>
        <v>0</v>
      </c>
      <c r="R10" s="78" t="str">
        <f t="shared" si="1"/>
        <v/>
      </c>
      <c r="S10" s="78" t="str">
        <f t="shared" si="1"/>
        <v/>
      </c>
      <c r="T10" s="57">
        <f t="shared" si="1"/>
        <v>0</v>
      </c>
      <c r="U10" s="335"/>
      <c r="V10" s="323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9"/>
      <c r="F11" s="330"/>
      <c r="G11" s="330"/>
      <c r="H11" s="29" t="str">
        <f t="shared" si="6"/>
        <v/>
      </c>
      <c r="I11" s="19" t="str">
        <f t="shared" si="7"/>
        <v/>
      </c>
      <c r="J11" s="247"/>
      <c r="K11" s="283"/>
      <c r="L11" s="283"/>
      <c r="M11" s="167" t="str">
        <f t="shared" si="2"/>
        <v/>
      </c>
      <c r="N11" s="168" t="str">
        <f t="shared" si="3"/>
        <v/>
      </c>
      <c r="O11" s="169" t="str">
        <f t="shared" si="4"/>
        <v/>
      </c>
      <c r="P11" s="190" t="str">
        <f t="shared" si="0"/>
        <v>No Runner</v>
      </c>
      <c r="Q11" s="82">
        <f t="shared" si="5"/>
        <v>0</v>
      </c>
      <c r="R11" s="78" t="str">
        <f t="shared" si="1"/>
        <v/>
      </c>
      <c r="S11" s="78" t="str">
        <f t="shared" si="1"/>
        <v/>
      </c>
      <c r="T11" s="57">
        <f t="shared" si="1"/>
        <v>0</v>
      </c>
      <c r="U11" s="335"/>
      <c r="V11" s="317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0"/>
      <c r="H12" s="29" t="str">
        <f t="shared" si="6"/>
        <v/>
      </c>
      <c r="I12" s="19" t="str">
        <f t="shared" si="7"/>
        <v/>
      </c>
      <c r="J12" s="247"/>
      <c r="K12" s="283"/>
      <c r="L12" s="283"/>
      <c r="M12" s="167" t="str">
        <f t="shared" si="2"/>
        <v/>
      </c>
      <c r="N12" s="168" t="str">
        <f t="shared" si="3"/>
        <v/>
      </c>
      <c r="O12" s="169" t="str">
        <f t="shared" si="4"/>
        <v/>
      </c>
      <c r="P12" s="190" t="str">
        <f t="shared" si="0"/>
        <v>No Runner</v>
      </c>
      <c r="Q12" s="82">
        <f t="shared" si="5"/>
        <v>0</v>
      </c>
      <c r="R12" s="78" t="str">
        <f t="shared" si="1"/>
        <v/>
      </c>
      <c r="S12" s="78" t="str">
        <f t="shared" si="1"/>
        <v/>
      </c>
      <c r="T12" s="57">
        <f t="shared" si="1"/>
        <v>0</v>
      </c>
      <c r="U12" s="335"/>
      <c r="V12" s="320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0"/>
      <c r="H13" s="29" t="str">
        <f t="shared" si="6"/>
        <v/>
      </c>
      <c r="I13" s="19" t="str">
        <f t="shared" si="7"/>
        <v/>
      </c>
      <c r="J13" s="247"/>
      <c r="K13" s="283"/>
      <c r="L13" s="283"/>
      <c r="M13" s="167" t="str">
        <f t="shared" si="2"/>
        <v/>
      </c>
      <c r="N13" s="168" t="str">
        <f t="shared" si="3"/>
        <v/>
      </c>
      <c r="O13" s="169" t="str">
        <f t="shared" si="4"/>
        <v/>
      </c>
      <c r="P13" s="190" t="str">
        <f t="shared" si="0"/>
        <v>No Runner</v>
      </c>
      <c r="Q13" s="82">
        <f t="shared" si="5"/>
        <v>0</v>
      </c>
      <c r="R13" s="78" t="str">
        <f t="shared" si="1"/>
        <v/>
      </c>
      <c r="S13" s="78" t="str">
        <f t="shared" si="1"/>
        <v/>
      </c>
      <c r="T13" s="57">
        <f t="shared" si="1"/>
        <v>0</v>
      </c>
      <c r="U13" s="335"/>
      <c r="V13" s="323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0"/>
      <c r="H14" s="29" t="str">
        <f t="shared" si="6"/>
        <v/>
      </c>
      <c r="I14" s="19" t="str">
        <f t="shared" si="7"/>
        <v/>
      </c>
      <c r="J14" s="247"/>
      <c r="K14" s="283"/>
      <c r="L14" s="283"/>
      <c r="M14" s="167" t="str">
        <f t="shared" si="2"/>
        <v/>
      </c>
      <c r="N14" s="168" t="str">
        <f t="shared" si="3"/>
        <v/>
      </c>
      <c r="O14" s="169" t="str">
        <f t="shared" si="4"/>
        <v/>
      </c>
      <c r="P14" s="190" t="str">
        <f t="shared" si="0"/>
        <v>No Runner</v>
      </c>
      <c r="Q14" s="82">
        <f t="shared" si="5"/>
        <v>0</v>
      </c>
      <c r="R14" s="78" t="str">
        <f t="shared" si="1"/>
        <v/>
      </c>
      <c r="S14" s="78" t="str">
        <f t="shared" si="1"/>
        <v/>
      </c>
      <c r="T14" s="57">
        <f t="shared" si="1"/>
        <v>0</v>
      </c>
      <c r="U14" s="335"/>
      <c r="V14" s="317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0"/>
      <c r="H15" s="29" t="str">
        <f t="shared" si="6"/>
        <v/>
      </c>
      <c r="I15" s="19" t="str">
        <f t="shared" si="7"/>
        <v/>
      </c>
      <c r="J15" s="247"/>
      <c r="K15" s="283"/>
      <c r="L15" s="283"/>
      <c r="M15" s="167" t="str">
        <f t="shared" si="2"/>
        <v/>
      </c>
      <c r="N15" s="168" t="str">
        <f t="shared" si="3"/>
        <v/>
      </c>
      <c r="O15" s="169" t="str">
        <f t="shared" si="4"/>
        <v/>
      </c>
      <c r="P15" s="190" t="str">
        <f t="shared" si="0"/>
        <v>No Runner</v>
      </c>
      <c r="Q15" s="82">
        <f t="shared" si="5"/>
        <v>0</v>
      </c>
      <c r="R15" s="78" t="str">
        <f t="shared" si="1"/>
        <v/>
      </c>
      <c r="S15" s="78" t="str">
        <f t="shared" si="1"/>
        <v/>
      </c>
      <c r="T15" s="57">
        <f t="shared" si="1"/>
        <v>0</v>
      </c>
      <c r="U15" s="335"/>
      <c r="V15" s="320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0"/>
      <c r="H16" s="29" t="str">
        <f t="shared" si="6"/>
        <v/>
      </c>
      <c r="I16" s="19" t="str">
        <f t="shared" si="7"/>
        <v/>
      </c>
      <c r="J16" s="247"/>
      <c r="K16" s="283"/>
      <c r="L16" s="283"/>
      <c r="M16" s="167" t="str">
        <f t="shared" si="2"/>
        <v/>
      </c>
      <c r="N16" s="168" t="str">
        <f t="shared" si="3"/>
        <v/>
      </c>
      <c r="O16" s="169" t="str">
        <f t="shared" si="4"/>
        <v/>
      </c>
      <c r="P16" s="190" t="str">
        <f t="shared" si="0"/>
        <v>No Runner</v>
      </c>
      <c r="Q16" s="82">
        <f t="shared" si="5"/>
        <v>0</v>
      </c>
      <c r="R16" s="78" t="str">
        <f t="shared" si="1"/>
        <v/>
      </c>
      <c r="S16" s="78" t="str">
        <f t="shared" si="1"/>
        <v/>
      </c>
      <c r="T16" s="57">
        <f t="shared" si="1"/>
        <v>0</v>
      </c>
      <c r="U16" s="335"/>
      <c r="V16" s="323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0"/>
      <c r="H17" s="7" t="str">
        <f t="shared" si="6"/>
        <v/>
      </c>
      <c r="I17" s="10" t="str">
        <f t="shared" si="7"/>
        <v/>
      </c>
      <c r="J17" s="249"/>
      <c r="K17" s="283"/>
      <c r="L17" s="283"/>
      <c r="M17" s="167" t="str">
        <f t="shared" si="2"/>
        <v/>
      </c>
      <c r="N17" s="168" t="str">
        <f t="shared" si="3"/>
        <v/>
      </c>
      <c r="O17" s="169" t="str">
        <f t="shared" si="4"/>
        <v/>
      </c>
      <c r="P17" s="190" t="str">
        <f t="shared" si="0"/>
        <v>No Runner</v>
      </c>
      <c r="Q17" s="82">
        <f t="shared" si="5"/>
        <v>0</v>
      </c>
      <c r="R17" s="78" t="str">
        <f t="shared" si="1"/>
        <v/>
      </c>
      <c r="S17" s="78" t="str">
        <f t="shared" si="1"/>
        <v/>
      </c>
      <c r="T17" s="57">
        <f t="shared" si="1"/>
        <v>0</v>
      </c>
      <c r="U17" s="335"/>
      <c r="V17" s="317"/>
      <c r="W17" s="318"/>
      <c r="X17" s="319"/>
      <c r="Y17" s="335"/>
      <c r="Z17" s="254"/>
      <c r="AA17" s="255"/>
      <c r="AB17" s="256"/>
    </row>
    <row r="18" spans="1:28" ht="9.9499999999999993" customHeight="1">
      <c r="A18" s="335"/>
      <c r="B18" s="335"/>
      <c r="C18" s="338"/>
      <c r="D18" s="339"/>
      <c r="E18" s="329"/>
      <c r="F18" s="330"/>
      <c r="G18" s="330"/>
      <c r="H18" s="7" t="str">
        <f t="shared" si="6"/>
        <v/>
      </c>
      <c r="I18" s="10" t="str">
        <f t="shared" si="7"/>
        <v/>
      </c>
      <c r="J18" s="249"/>
      <c r="K18" s="283"/>
      <c r="L18" s="283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1"/>
        <v>0</v>
      </c>
      <c r="U18" s="335"/>
      <c r="V18" s="320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9"/>
      <c r="F19" s="330"/>
      <c r="G19" s="330"/>
      <c r="H19" s="30" t="str">
        <f t="shared" si="6"/>
        <v/>
      </c>
      <c r="I19" s="20" t="str">
        <f t="shared" si="7"/>
        <v/>
      </c>
      <c r="J19" s="247"/>
      <c r="K19" s="283"/>
      <c r="L19" s="283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1"/>
        <v>0</v>
      </c>
      <c r="U19" s="335"/>
      <c r="V19" s="323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0"/>
      <c r="H20" s="29" t="str">
        <f t="shared" si="6"/>
        <v/>
      </c>
      <c r="I20" s="19" t="str">
        <f t="shared" si="7"/>
        <v/>
      </c>
      <c r="J20" s="247"/>
      <c r="K20" s="283"/>
      <c r="L20" s="283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1"/>
        <v>0</v>
      </c>
      <c r="U20" s="335"/>
      <c r="V20" s="317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0"/>
      <c r="H21" s="30" t="str">
        <f t="shared" si="6"/>
        <v/>
      </c>
      <c r="I21" s="20" t="str">
        <f t="shared" si="7"/>
        <v/>
      </c>
      <c r="J21" s="247"/>
      <c r="K21" s="283"/>
      <c r="L21" s="283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1"/>
        <v>0</v>
      </c>
      <c r="U21" s="335"/>
      <c r="V21" s="320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0"/>
      <c r="H22" s="30" t="str">
        <f t="shared" si="6"/>
        <v/>
      </c>
      <c r="I22" s="20" t="str">
        <f t="shared" si="7"/>
        <v/>
      </c>
      <c r="J22" s="247"/>
      <c r="K22" s="283"/>
      <c r="L22" s="283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1"/>
        <v>0</v>
      </c>
      <c r="U22" s="335"/>
      <c r="V22" s="356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0"/>
      <c r="H23" s="29" t="str">
        <f t="shared" si="6"/>
        <v/>
      </c>
      <c r="I23" s="19" t="str">
        <f t="shared" si="7"/>
        <v/>
      </c>
      <c r="J23" s="247"/>
      <c r="K23" s="283"/>
      <c r="L23" s="283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1"/>
        <v>0</v>
      </c>
      <c r="U23" s="335"/>
      <c r="V23" s="359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0"/>
      <c r="H24" s="29" t="str">
        <f t="shared" si="6"/>
        <v/>
      </c>
      <c r="I24" s="19" t="str">
        <f t="shared" si="7"/>
        <v/>
      </c>
      <c r="J24" s="247"/>
      <c r="K24" s="283"/>
      <c r="L24" s="283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1"/>
        <v>0</v>
      </c>
      <c r="U24" s="335"/>
      <c r="V24" s="362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0"/>
      <c r="H25" s="7" t="str">
        <f t="shared" si="6"/>
        <v/>
      </c>
      <c r="I25" s="10" t="str">
        <f t="shared" si="7"/>
        <v/>
      </c>
      <c r="J25" s="249"/>
      <c r="K25" s="283"/>
      <c r="L25" s="283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1"/>
        <v>0</v>
      </c>
      <c r="U25" s="335"/>
      <c r="V25" s="411"/>
      <c r="W25" s="412"/>
      <c r="X25" s="413"/>
      <c r="Y25" s="335"/>
      <c r="Z25" s="254"/>
      <c r="AA25" s="255"/>
      <c r="AB25" s="256"/>
    </row>
    <row r="26" spans="1:28" ht="9.9499999999999993" customHeight="1">
      <c r="A26" s="335"/>
      <c r="B26" s="335"/>
      <c r="C26" s="338"/>
      <c r="D26" s="339"/>
      <c r="E26" s="329"/>
      <c r="F26" s="330"/>
      <c r="G26" s="330"/>
      <c r="H26" s="7" t="str">
        <f t="shared" si="6"/>
        <v/>
      </c>
      <c r="I26" s="10" t="str">
        <f t="shared" si="7"/>
        <v/>
      </c>
      <c r="J26" s="249"/>
      <c r="K26" s="283"/>
      <c r="L26" s="283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1"/>
        <v>0</v>
      </c>
      <c r="U26" s="335"/>
      <c r="V26" s="411"/>
      <c r="W26" s="412"/>
      <c r="X26" s="413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29"/>
      <c r="F27" s="330"/>
      <c r="G27" s="330"/>
      <c r="H27" s="29" t="str">
        <f t="shared" si="6"/>
        <v/>
      </c>
      <c r="I27" s="19" t="str">
        <f t="shared" si="7"/>
        <v/>
      </c>
      <c r="J27" s="247"/>
      <c r="K27" s="283"/>
      <c r="L27" s="283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1"/>
        <v>0</v>
      </c>
      <c r="U27" s="335"/>
      <c r="V27" s="411"/>
      <c r="W27" s="412"/>
      <c r="X27" s="413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29"/>
      <c r="F28" s="330"/>
      <c r="G28" s="330"/>
      <c r="H28" s="29" t="str">
        <f t="shared" si="6"/>
        <v/>
      </c>
      <c r="I28" s="19" t="str">
        <f t="shared" si="7"/>
        <v/>
      </c>
      <c r="J28" s="247"/>
      <c r="K28" s="283"/>
      <c r="L28" s="283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1"/>
        <v>0</v>
      </c>
      <c r="U28" s="335"/>
      <c r="V28" s="411"/>
      <c r="W28" s="412"/>
      <c r="X28" s="413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29"/>
      <c r="F29" s="330"/>
      <c r="G29" s="330"/>
      <c r="H29" s="30" t="str">
        <f t="shared" si="6"/>
        <v/>
      </c>
      <c r="I29" s="20" t="str">
        <f t="shared" si="7"/>
        <v/>
      </c>
      <c r="J29" s="247"/>
      <c r="K29" s="283"/>
      <c r="L29" s="283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1"/>
        <v>0</v>
      </c>
      <c r="U29" s="335"/>
      <c r="V29" s="411"/>
      <c r="W29" s="412"/>
      <c r="X29" s="413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29"/>
      <c r="F30" s="330"/>
      <c r="G30" s="330"/>
      <c r="H30" s="29" t="str">
        <f t="shared" si="6"/>
        <v/>
      </c>
      <c r="I30" s="19" t="str">
        <f t="shared" si="7"/>
        <v/>
      </c>
      <c r="J30" s="247"/>
      <c r="K30" s="283"/>
      <c r="L30" s="283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1"/>
        <v>0</v>
      </c>
      <c r="U30" s="335"/>
      <c r="V30" s="414"/>
      <c r="W30" s="415"/>
      <c r="X30" s="416"/>
      <c r="Y30" s="335"/>
      <c r="Z30" s="254"/>
      <c r="AA30" s="255"/>
      <c r="AB30" s="256"/>
    </row>
    <row r="31" spans="1:28" ht="9.9499999999999993" customHeight="1">
      <c r="A31" s="335"/>
      <c r="B31" s="335"/>
      <c r="C31" s="338"/>
      <c r="D31" s="339"/>
      <c r="E31" s="329"/>
      <c r="F31" s="330"/>
      <c r="G31" s="330"/>
      <c r="H31" s="29" t="str">
        <f t="shared" si="6"/>
        <v/>
      </c>
      <c r="I31" s="19" t="str">
        <f t="shared" si="7"/>
        <v/>
      </c>
      <c r="J31" s="247"/>
      <c r="K31" s="283"/>
      <c r="L31" s="283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1"/>
        <v>0</v>
      </c>
      <c r="U31" s="335"/>
      <c r="V31" s="42"/>
      <c r="W31" s="42"/>
      <c r="Y31" s="335"/>
      <c r="Z31" s="254"/>
      <c r="AA31" s="255"/>
      <c r="AB31" s="256"/>
    </row>
    <row r="32" spans="1:28" ht="9.9499999999999993" customHeight="1">
      <c r="A32" s="335"/>
      <c r="B32" s="335"/>
      <c r="C32" s="338"/>
      <c r="D32" s="339"/>
      <c r="E32" s="329"/>
      <c r="F32" s="330"/>
      <c r="G32" s="330"/>
      <c r="H32" s="29" t="str">
        <f t="shared" si="6"/>
        <v/>
      </c>
      <c r="I32" s="19" t="str">
        <f t="shared" si="7"/>
        <v/>
      </c>
      <c r="J32" s="247"/>
      <c r="K32" s="283"/>
      <c r="L32" s="283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1"/>
        <v>0</v>
      </c>
      <c r="U32" s="335"/>
      <c r="V32"/>
      <c r="W32"/>
      <c r="X32"/>
      <c r="Y32" s="335"/>
      <c r="Z32" s="254"/>
      <c r="AA32" s="255"/>
      <c r="AB32" s="256"/>
    </row>
    <row r="33" spans="1:29" ht="9.9499999999999993" customHeight="1">
      <c r="A33"/>
      <c r="B33"/>
      <c r="C33" s="338"/>
      <c r="D33" s="339"/>
      <c r="E33" s="329"/>
      <c r="F33" s="330"/>
      <c r="G33" s="330"/>
      <c r="H33" s="30" t="str">
        <f t="shared" si="6"/>
        <v/>
      </c>
      <c r="I33" s="20" t="str">
        <f t="shared" si="7"/>
        <v/>
      </c>
      <c r="J33" s="247"/>
      <c r="K33" s="283"/>
      <c r="L33" s="283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1"/>
        <v>0</v>
      </c>
      <c r="U33" s="335"/>
      <c r="V33"/>
      <c r="W33"/>
      <c r="X33"/>
      <c r="Y33" s="335"/>
      <c r="Z33" s="254"/>
      <c r="AA33" s="255"/>
      <c r="AB33" s="256"/>
    </row>
    <row r="34" spans="1:29" ht="9.9499999999999993" customHeight="1" thickBot="1">
      <c r="A34"/>
      <c r="B34"/>
      <c r="C34" s="338"/>
      <c r="D34" s="339"/>
      <c r="E34" s="332"/>
      <c r="F34" s="333"/>
      <c r="G34" s="333"/>
      <c r="H34" s="9" t="str">
        <f t="shared" si="6"/>
        <v/>
      </c>
      <c r="I34" s="11" t="str">
        <f t="shared" si="7"/>
        <v/>
      </c>
      <c r="J34" s="263"/>
      <c r="K34" s="284"/>
      <c r="L34" s="284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1"/>
        <v>0</v>
      </c>
      <c r="U34" s="335"/>
      <c r="V34"/>
      <c r="W34"/>
      <c r="X34"/>
      <c r="Y34" s="335"/>
      <c r="Z34" s="257"/>
      <c r="AA34" s="258"/>
      <c r="AB34" s="259"/>
    </row>
    <row r="35" spans="1:29" ht="9.9499999999999993" customHeight="1">
      <c r="A35"/>
      <c r="B35"/>
      <c r="C35" s="338"/>
      <c r="D35" s="339"/>
      <c r="E35" s="428" t="s">
        <v>7</v>
      </c>
      <c r="F35" s="429"/>
      <c r="G35" s="86">
        <v>1</v>
      </c>
      <c r="H35" s="87" t="str">
        <f t="shared" ref="H35:H46" si="8">IFERROR(VLOOKUP($G35,$P$3:$T$34,3,0),"")</f>
        <v>Isaac  Whitten</v>
      </c>
      <c r="I35" s="87" t="str">
        <f>IFERROR(VLOOKUP($G35,$P$3:$T$34,4,0),"")</f>
        <v>Freman College</v>
      </c>
      <c r="J35" s="88">
        <f t="shared" ref="J35:J46" si="9">IFERROR(VLOOKUP($G35,$P$3:$T$34,5,0),"")</f>
        <v>187</v>
      </c>
      <c r="K35" s="241">
        <f t="shared" ref="K35:K46" si="10">IFERROR(VLOOKUP($G35,$P$3:$T$34,2,0),"")</f>
        <v>4.7246527777777773E-3</v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22" t="str">
        <f>C2</f>
        <v>2000m Steeplechase</v>
      </c>
      <c r="Q35"/>
      <c r="R35" s="8"/>
      <c r="S35" s="8"/>
      <c r="T35" s="8"/>
      <c r="U35"/>
      <c r="V35"/>
      <c r="W35"/>
      <c r="X35"/>
      <c r="Y35" s="335"/>
      <c r="Z35" s="41"/>
      <c r="AA35" s="41"/>
    </row>
    <row r="36" spans="1:29" ht="9.9499999999999993" customHeight="1">
      <c r="A36"/>
      <c r="B36"/>
      <c r="C36" s="338"/>
      <c r="D36" s="339"/>
      <c r="E36" s="430"/>
      <c r="F36" s="431"/>
      <c r="G36" s="89">
        <v>2</v>
      </c>
      <c r="H36" s="90" t="str">
        <f t="shared" si="8"/>
        <v/>
      </c>
      <c r="I36" s="214" t="str">
        <f t="shared" ref="I36:I46" si="11">IFERROR(VLOOKUP($G36,$P$3:$T$34,4,0),"")</f>
        <v/>
      </c>
      <c r="J36" s="91" t="str">
        <f t="shared" si="9"/>
        <v/>
      </c>
      <c r="K36" s="242" t="str">
        <f t="shared" si="10"/>
        <v/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3"/>
      <c r="Q36"/>
      <c r="R36" s="8"/>
      <c r="S36" s="8"/>
      <c r="T36" s="8"/>
      <c r="U36"/>
      <c r="V36"/>
      <c r="W36"/>
      <c r="X36"/>
      <c r="Y36" s="335"/>
      <c r="Z36" s="41"/>
      <c r="AA36" s="41"/>
    </row>
    <row r="37" spans="1:29" ht="9.9499999999999993" customHeight="1" thickBot="1">
      <c r="A37"/>
      <c r="B37"/>
      <c r="C37" s="338"/>
      <c r="D37" s="339"/>
      <c r="E37" s="430"/>
      <c r="F37" s="431"/>
      <c r="G37" s="192">
        <v>3</v>
      </c>
      <c r="H37" s="193" t="str">
        <f t="shared" si="8"/>
        <v/>
      </c>
      <c r="I37" s="215" t="str">
        <f t="shared" si="11"/>
        <v/>
      </c>
      <c r="J37" s="194" t="str">
        <f t="shared" si="9"/>
        <v/>
      </c>
      <c r="K37" s="243" t="str">
        <f t="shared" si="10"/>
        <v/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4"/>
      <c r="Q37"/>
      <c r="R37" s="8"/>
      <c r="S37" s="8"/>
      <c r="T37" s="8"/>
      <c r="U37"/>
      <c r="V37"/>
      <c r="W37"/>
      <c r="X37"/>
      <c r="Y37" s="335"/>
      <c r="Z37" s="41"/>
      <c r="AA37" s="41"/>
    </row>
    <row r="38" spans="1:29" ht="9.9499999999999993" customHeight="1">
      <c r="A38"/>
      <c r="B38"/>
      <c r="C38" s="338"/>
      <c r="D38" s="339"/>
      <c r="E38" s="430"/>
      <c r="F38" s="431"/>
      <c r="G38" s="84">
        <v>4</v>
      </c>
      <c r="H38" s="64" t="str">
        <f t="shared" si="8"/>
        <v/>
      </c>
      <c r="I38" s="198" t="str">
        <f t="shared" si="11"/>
        <v/>
      </c>
      <c r="J38" s="65" t="str">
        <f t="shared" si="9"/>
        <v/>
      </c>
      <c r="K38" s="240" t="str">
        <f t="shared" si="10"/>
        <v/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20" t="str">
        <f ca="1">Entries!A1</f>
        <v>U19 Men</v>
      </c>
      <c r="Q38"/>
      <c r="R38" s="8"/>
      <c r="S38" s="8"/>
      <c r="T38" s="8"/>
      <c r="U38"/>
      <c r="V38"/>
      <c r="W38"/>
      <c r="X38"/>
      <c r="Y38" s="335"/>
      <c r="Z38" s="41"/>
      <c r="AA38" s="41"/>
    </row>
    <row r="39" spans="1:29" ht="9.9499999999999993" customHeight="1">
      <c r="A39"/>
      <c r="B39"/>
      <c r="C39" s="338"/>
      <c r="D39" s="339"/>
      <c r="E39" s="430"/>
      <c r="F39" s="431"/>
      <c r="G39" s="84">
        <v>5</v>
      </c>
      <c r="H39" s="64" t="str">
        <f t="shared" si="8"/>
        <v/>
      </c>
      <c r="I39" s="198" t="str">
        <f t="shared" si="11"/>
        <v/>
      </c>
      <c r="J39" s="65" t="str">
        <f t="shared" si="9"/>
        <v/>
      </c>
      <c r="K39" s="240" t="str">
        <f t="shared" si="10"/>
        <v/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20"/>
      <c r="Q39"/>
      <c r="R39" s="8"/>
      <c r="S39" s="8"/>
      <c r="T39" s="8"/>
      <c r="U39"/>
      <c r="V39"/>
      <c r="W39"/>
      <c r="X39"/>
      <c r="Y39" s="335"/>
      <c r="Z39" s="41"/>
      <c r="AA39" s="41"/>
    </row>
    <row r="40" spans="1:29" ht="9.9499999999999993" customHeight="1">
      <c r="A40"/>
      <c r="B40"/>
      <c r="C40" s="338"/>
      <c r="D40" s="339"/>
      <c r="E40" s="430"/>
      <c r="F40" s="431"/>
      <c r="G40" s="84">
        <v>6</v>
      </c>
      <c r="H40" s="64" t="str">
        <f t="shared" si="8"/>
        <v/>
      </c>
      <c r="I40" s="198" t="str">
        <f t="shared" si="11"/>
        <v/>
      </c>
      <c r="J40" s="65" t="str">
        <f t="shared" si="9"/>
        <v/>
      </c>
      <c r="K40" s="240" t="str">
        <f t="shared" si="10"/>
        <v/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20"/>
      <c r="Q40"/>
      <c r="R40" s="8"/>
      <c r="S40" s="8"/>
      <c r="T40" s="8"/>
      <c r="U40"/>
      <c r="V40"/>
      <c r="W40"/>
      <c r="X40"/>
      <c r="Y40" s="335"/>
      <c r="Z40" s="41"/>
      <c r="AA40" s="41"/>
    </row>
    <row r="41" spans="1:29" ht="9.9499999999999993" customHeight="1" thickBot="1">
      <c r="A41"/>
      <c r="B41"/>
      <c r="C41" s="338"/>
      <c r="D41" s="339"/>
      <c r="E41" s="430"/>
      <c r="F41" s="431"/>
      <c r="G41" s="84">
        <v>7</v>
      </c>
      <c r="H41" s="64" t="str">
        <f t="shared" si="8"/>
        <v/>
      </c>
      <c r="I41" s="198" t="str">
        <f t="shared" si="11"/>
        <v/>
      </c>
      <c r="J41" s="65" t="str">
        <f t="shared" si="9"/>
        <v/>
      </c>
      <c r="K41" s="240" t="str">
        <f t="shared" si="10"/>
        <v/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20"/>
      <c r="Q41"/>
      <c r="R41" s="8"/>
      <c r="S41" s="8"/>
      <c r="T41" s="8"/>
      <c r="U41"/>
      <c r="V41"/>
      <c r="W41"/>
      <c r="X41"/>
      <c r="Y41" s="335"/>
      <c r="Z41" s="41"/>
      <c r="AA41" s="41"/>
    </row>
    <row r="42" spans="1:29" ht="9.9499999999999993" customHeight="1" thickBot="1">
      <c r="A42"/>
      <c r="B42"/>
      <c r="C42" s="340"/>
      <c r="D42" s="341"/>
      <c r="E42" s="430"/>
      <c r="F42" s="431"/>
      <c r="G42" s="84">
        <v>8</v>
      </c>
      <c r="H42" s="64" t="str">
        <f t="shared" si="8"/>
        <v/>
      </c>
      <c r="I42" s="198" t="str">
        <f t="shared" si="11"/>
        <v/>
      </c>
      <c r="J42" s="65" t="str">
        <f t="shared" si="9"/>
        <v/>
      </c>
      <c r="K42" s="240" t="str">
        <f t="shared" si="10"/>
        <v/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20"/>
      <c r="Q42"/>
      <c r="R42" s="8"/>
      <c r="S42" s="8"/>
      <c r="T42" s="8"/>
      <c r="U42"/>
      <c r="V42"/>
      <c r="W42"/>
      <c r="X42"/>
      <c r="Y42" s="335"/>
      <c r="Z42" s="351" t="s">
        <v>46</v>
      </c>
      <c r="AA42" s="352" t="s">
        <v>45</v>
      </c>
      <c r="AB42" s="353"/>
    </row>
    <row r="43" spans="1:29" ht="9.9499999999999993" customHeight="1" thickBot="1">
      <c r="C43" s="354" t="s">
        <v>18</v>
      </c>
      <c r="D43" s="355"/>
      <c r="E43" s="430"/>
      <c r="F43" s="431"/>
      <c r="G43" s="84">
        <v>9</v>
      </c>
      <c r="H43" s="64" t="str">
        <f t="shared" si="8"/>
        <v/>
      </c>
      <c r="I43" s="198" t="str">
        <f t="shared" si="11"/>
        <v/>
      </c>
      <c r="J43" s="65" t="str">
        <f t="shared" si="9"/>
        <v/>
      </c>
      <c r="K43" s="240" t="str">
        <f t="shared" si="10"/>
        <v/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20"/>
      <c r="Q43"/>
      <c r="Z43" s="253"/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4.0868055555555553E-3</v>
      </c>
      <c r="E44" s="430"/>
      <c r="F44" s="431"/>
      <c r="G44" s="84">
        <v>10</v>
      </c>
      <c r="H44" s="64" t="str">
        <f t="shared" si="8"/>
        <v/>
      </c>
      <c r="I44" s="198" t="str">
        <f t="shared" si="11"/>
        <v/>
      </c>
      <c r="J44" s="65" t="str">
        <f t="shared" si="9"/>
        <v/>
      </c>
      <c r="K44" s="240" t="str">
        <f t="shared" si="10"/>
        <v/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20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4.2592592592592595E-3</v>
      </c>
      <c r="E45" s="430"/>
      <c r="F45" s="431"/>
      <c r="G45" s="84">
        <v>11</v>
      </c>
      <c r="H45" s="64" t="str">
        <f t="shared" si="8"/>
        <v/>
      </c>
      <c r="I45" s="198" t="str">
        <f t="shared" si="11"/>
        <v/>
      </c>
      <c r="J45" s="65" t="str">
        <f t="shared" si="9"/>
        <v/>
      </c>
      <c r="K45" s="240" t="str">
        <f t="shared" si="10"/>
        <v/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20"/>
      <c r="Q45"/>
    </row>
    <row r="46" spans="1:29" ht="9.9499999999999993" customHeight="1" thickBot="1">
      <c r="C46" s="97" t="s">
        <v>16</v>
      </c>
      <c r="D46" s="280">
        <v>4.3749999999999995E-3</v>
      </c>
      <c r="E46" s="432"/>
      <c r="F46" s="433"/>
      <c r="G46" s="85">
        <v>12</v>
      </c>
      <c r="H46" s="66" t="str">
        <f t="shared" si="8"/>
        <v/>
      </c>
      <c r="I46" s="199" t="str">
        <f t="shared" si="11"/>
        <v/>
      </c>
      <c r="J46" s="67" t="str">
        <f t="shared" si="9"/>
        <v/>
      </c>
      <c r="K46" s="244" t="str">
        <f t="shared" si="10"/>
        <v/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21"/>
      <c r="Q46"/>
    </row>
  </sheetData>
  <sheetProtection sheet="1" objects="1" scenarios="1"/>
  <mergeCells count="25">
    <mergeCell ref="C43:D43"/>
    <mergeCell ref="V19:X21"/>
    <mergeCell ref="V22:X24"/>
    <mergeCell ref="V25:X27"/>
    <mergeCell ref="V28:X30"/>
    <mergeCell ref="E35:F46"/>
    <mergeCell ref="P35:P37"/>
    <mergeCell ref="P38:P46"/>
    <mergeCell ref="E3:G34"/>
    <mergeCell ref="Q2:T2"/>
    <mergeCell ref="U2:U34"/>
    <mergeCell ref="V2:X3"/>
    <mergeCell ref="Y2:Y42"/>
    <mergeCell ref="Z2:AB2"/>
    <mergeCell ref="Z42:AB42"/>
    <mergeCell ref="V16:X18"/>
    <mergeCell ref="V4:X6"/>
    <mergeCell ref="V7:X9"/>
    <mergeCell ref="V10:X12"/>
    <mergeCell ref="V13:X15"/>
    <mergeCell ref="A1:B1"/>
    <mergeCell ref="C1:AB1"/>
    <mergeCell ref="A2:B32"/>
    <mergeCell ref="C2:D42"/>
    <mergeCell ref="E2:G2"/>
  </mergeCells>
  <phoneticPr fontId="11" type="noConversion"/>
  <conditionalFormatting sqref="G35:G46">
    <cfRule type="cellIs" dxfId="60" priority="1" operator="between">
      <formula>2.9</formula>
      <formula>3.1</formula>
    </cfRule>
    <cfRule type="cellIs" dxfId="59" priority="2" operator="between">
      <formula>1.9</formula>
      <formula>2.1</formula>
    </cfRule>
    <cfRule type="cellIs" dxfId="58" priority="3" operator="between">
      <formula>0.9</formula>
      <formula>1.1</formula>
    </cfRule>
  </conditionalFormatting>
  <conditionalFormatting sqref="P3:P34">
    <cfRule type="cellIs" dxfId="57" priority="4" operator="between">
      <formula>2.9</formula>
      <formula>3.1</formula>
    </cfRule>
    <cfRule type="cellIs" dxfId="56" priority="5" operator="between">
      <formula>1.9</formula>
      <formula>2.1</formula>
    </cfRule>
    <cfRule type="cellIs" dxfId="55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B11" zoomScaleNormal="100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9.28515625" style="150" hidden="1" customWidth="1"/>
    <col min="17" max="18" width="9.7109375" style="44" hidden="1" customWidth="1"/>
    <col min="19" max="19" width="12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2.7109375" style="44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27</v>
      </c>
      <c r="D2" s="337"/>
      <c r="E2" s="398" t="s">
        <v>2</v>
      </c>
      <c r="F2" s="342"/>
      <c r="G2" s="342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6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35" t="s">
        <v>7</v>
      </c>
      <c r="F3" s="436"/>
      <c r="G3" s="436"/>
      <c r="H3" s="99" t="str">
        <f>IFERROR(VLOOKUP($J3,$Y$2:$AB$34,2,0),"")</f>
        <v>Nathan Reeves</v>
      </c>
      <c r="I3" s="211" t="str">
        <f>IFERROR(VLOOKUP($J3,$Y$2:$AB$34,3,0),"")</f>
        <v xml:space="preserve">St George's School </v>
      </c>
      <c r="J3" s="245">
        <v>668</v>
      </c>
      <c r="K3" s="246">
        <v>5.93</v>
      </c>
      <c r="L3" s="164" t="str">
        <f>IF($K3=$D$44,"Equal",IF($K3&gt;=$D$44,IF($K3&gt;0,"NEW","" )," "))</f>
        <v xml:space="preserve"> </v>
      </c>
      <c r="M3" s="165" t="str">
        <f>IF($K3&gt;=$D$45,IF($K3&gt;0,"YES","" )," ")</f>
        <v xml:space="preserve"> </v>
      </c>
      <c r="N3" s="166" t="str">
        <f>IF($K3&gt;=$D$46,IF($K3&gt;0,"YES","" )," ")</f>
        <v xml:space="preserve"> </v>
      </c>
      <c r="O3" s="288">
        <f>IF(K3&gt;0,RANK(K3,$K$3:$K$34,0),"No Jumper")</f>
        <v>1</v>
      </c>
      <c r="P3" s="146">
        <f>K3</f>
        <v>5.93</v>
      </c>
      <c r="Q3" s="79" t="str">
        <f t="shared" ref="Q3:R34" si="0">H3</f>
        <v>Nathan Reeves</v>
      </c>
      <c r="R3" s="79" t="str">
        <f t="shared" si="0"/>
        <v xml:space="preserve">St George's School </v>
      </c>
      <c r="S3" s="52">
        <f>J3</f>
        <v>668</v>
      </c>
      <c r="T3" s="335"/>
      <c r="U3" s="402"/>
      <c r="V3" s="403"/>
      <c r="W3" s="404"/>
      <c r="X3" s="335"/>
      <c r="Y3" s="254">
        <v>668</v>
      </c>
      <c r="Z3" s="255" t="s">
        <v>124</v>
      </c>
      <c r="AA3" s="264" t="s">
        <v>74</v>
      </c>
    </row>
    <row r="4" spans="1:27" ht="9.9499999999999993" customHeight="1">
      <c r="A4" s="335"/>
      <c r="B4" s="335"/>
      <c r="C4" s="338"/>
      <c r="D4" s="339"/>
      <c r="E4" s="437"/>
      <c r="F4" s="438"/>
      <c r="G4" s="438"/>
      <c r="H4" s="99" t="str">
        <f>IFERROR(VLOOKUP($J4,$Y$2:$AB$34,2,0),"")</f>
        <v/>
      </c>
      <c r="I4" s="99" t="str">
        <f>IFERROR(VLOOKUP($J4,$Y$2:$AB$34,3,0),"")</f>
        <v/>
      </c>
      <c r="J4" s="247"/>
      <c r="K4" s="248"/>
      <c r="L4" s="167" t="str">
        <f t="shared" ref="L4:L46" si="1">IF($K4=$D$44,"Equal",IF($K4&gt;=$D$44,IF($K4&gt;0,"NEW","" )," "))</f>
        <v xml:space="preserve"> </v>
      </c>
      <c r="M4" s="168" t="str">
        <f t="shared" ref="M4:M46" si="2">IF($K4&gt;=$D$45,IF($K4&gt;0,"YES","" )," ")</f>
        <v xml:space="preserve"> </v>
      </c>
      <c r="N4" s="169" t="str">
        <f t="shared" ref="N4:N46" si="3">IF($K4&gt;=$D$46,IF($K4&gt;0,"YES","" )," ")</f>
        <v xml:space="preserve"> </v>
      </c>
      <c r="O4" s="289" t="str">
        <f t="shared" ref="O4:O33" si="4">IF(K4&gt;0,RANK(K4,$K$3:$K$34,0),"No Jumper")</f>
        <v>No Jumper</v>
      </c>
      <c r="P4" s="147">
        <f t="shared" ref="P4:P34" si="5">K4</f>
        <v>0</v>
      </c>
      <c r="Q4" s="78" t="str">
        <f t="shared" si="0"/>
        <v/>
      </c>
      <c r="R4" s="78" t="str">
        <f t="shared" si="0"/>
        <v/>
      </c>
      <c r="S4" s="57">
        <f t="shared" ref="S4:S34" si="6">J4</f>
        <v>0</v>
      </c>
      <c r="T4" s="335"/>
      <c r="U4" s="405" t="s">
        <v>20</v>
      </c>
      <c r="V4" s="406"/>
      <c r="W4" s="407"/>
      <c r="X4" s="335"/>
      <c r="Y4" s="254"/>
      <c r="Z4" s="255"/>
      <c r="AA4" s="264"/>
    </row>
    <row r="5" spans="1:27" ht="9.9499999999999993" customHeight="1">
      <c r="A5" s="335"/>
      <c r="B5" s="335"/>
      <c r="C5" s="338"/>
      <c r="D5" s="339"/>
      <c r="E5" s="437"/>
      <c r="F5" s="438"/>
      <c r="G5" s="438"/>
      <c r="H5" s="99" t="str">
        <f t="shared" ref="H5:H34" si="7">IFERROR(VLOOKUP($J5,$Y$2:$AB$34,2,0),"")</f>
        <v/>
      </c>
      <c r="I5" s="99" t="str">
        <f t="shared" ref="I5:I34" si="8">IFERROR(VLOOKUP($J5,$Y$2:$AB$34,3,0),"")</f>
        <v/>
      </c>
      <c r="J5" s="247"/>
      <c r="K5" s="248"/>
      <c r="L5" s="167" t="str">
        <f t="shared" si="1"/>
        <v xml:space="preserve"> </v>
      </c>
      <c r="M5" s="168" t="str">
        <f t="shared" si="2"/>
        <v xml:space="preserve"> </v>
      </c>
      <c r="N5" s="169" t="str">
        <f t="shared" si="3"/>
        <v xml:space="preserve"> </v>
      </c>
      <c r="O5" s="289" t="str">
        <f t="shared" si="4"/>
        <v>No Jumper</v>
      </c>
      <c r="P5" s="147">
        <f t="shared" si="5"/>
        <v>0</v>
      </c>
      <c r="Q5" s="78" t="str">
        <f t="shared" si="0"/>
        <v/>
      </c>
      <c r="R5" s="78" t="str">
        <f t="shared" si="0"/>
        <v/>
      </c>
      <c r="S5" s="57">
        <f t="shared" si="6"/>
        <v>0</v>
      </c>
      <c r="T5" s="335"/>
      <c r="U5" s="408"/>
      <c r="V5" s="409"/>
      <c r="W5" s="410"/>
      <c r="X5" s="335"/>
      <c r="Y5" s="254"/>
      <c r="Z5" s="255"/>
      <c r="AA5" s="264"/>
    </row>
    <row r="6" spans="1:27" ht="9.9499999999999993" customHeight="1">
      <c r="A6" s="335"/>
      <c r="B6" s="335"/>
      <c r="C6" s="338"/>
      <c r="D6" s="339"/>
      <c r="E6" s="437"/>
      <c r="F6" s="438"/>
      <c r="G6" s="438"/>
      <c r="H6" s="99" t="str">
        <f t="shared" si="7"/>
        <v/>
      </c>
      <c r="I6" s="99" t="str">
        <f t="shared" si="8"/>
        <v/>
      </c>
      <c r="J6" s="247"/>
      <c r="K6" s="248"/>
      <c r="L6" s="167" t="str">
        <f t="shared" si="1"/>
        <v xml:space="preserve"> </v>
      </c>
      <c r="M6" s="168" t="str">
        <f t="shared" si="2"/>
        <v xml:space="preserve"> </v>
      </c>
      <c r="N6" s="169" t="str">
        <f t="shared" si="3"/>
        <v xml:space="preserve"> </v>
      </c>
      <c r="O6" s="289" t="str">
        <f t="shared" si="4"/>
        <v>No Jumper</v>
      </c>
      <c r="P6" s="147">
        <f t="shared" si="5"/>
        <v>0</v>
      </c>
      <c r="Q6" s="78" t="str">
        <f t="shared" si="0"/>
        <v/>
      </c>
      <c r="R6" s="78" t="str">
        <f t="shared" si="0"/>
        <v/>
      </c>
      <c r="S6" s="57">
        <f t="shared" si="6"/>
        <v>0</v>
      </c>
      <c r="T6" s="335"/>
      <c r="U6" s="408"/>
      <c r="V6" s="409"/>
      <c r="W6" s="410"/>
      <c r="X6" s="335"/>
      <c r="Y6" s="254"/>
      <c r="Z6" s="255"/>
      <c r="AA6" s="264"/>
    </row>
    <row r="7" spans="1:27" ht="9.9499999999999993" customHeight="1">
      <c r="A7" s="335"/>
      <c r="B7" s="335"/>
      <c r="C7" s="338"/>
      <c r="D7" s="339"/>
      <c r="E7" s="437"/>
      <c r="F7" s="438"/>
      <c r="G7" s="438"/>
      <c r="H7" s="99" t="str">
        <f t="shared" si="7"/>
        <v/>
      </c>
      <c r="I7" s="99" t="str">
        <f t="shared" si="8"/>
        <v/>
      </c>
      <c r="J7" s="247"/>
      <c r="K7" s="248"/>
      <c r="L7" s="167" t="str">
        <f t="shared" si="1"/>
        <v xml:space="preserve"> </v>
      </c>
      <c r="M7" s="168" t="str">
        <f t="shared" si="2"/>
        <v xml:space="preserve"> </v>
      </c>
      <c r="N7" s="169" t="str">
        <f t="shared" si="3"/>
        <v xml:space="preserve"> </v>
      </c>
      <c r="O7" s="289" t="str">
        <f t="shared" si="4"/>
        <v>No Jumper</v>
      </c>
      <c r="P7" s="147">
        <f t="shared" si="5"/>
        <v>0</v>
      </c>
      <c r="Q7" s="78" t="str">
        <f t="shared" si="0"/>
        <v/>
      </c>
      <c r="R7" s="78" t="str">
        <f t="shared" si="0"/>
        <v/>
      </c>
      <c r="S7" s="57">
        <f t="shared" si="6"/>
        <v>0</v>
      </c>
      <c r="T7" s="335"/>
      <c r="U7" s="405" t="s">
        <v>56</v>
      </c>
      <c r="V7" s="406"/>
      <c r="W7" s="407"/>
      <c r="X7" s="335"/>
      <c r="Y7" s="254"/>
      <c r="Z7" s="255"/>
      <c r="AA7" s="264"/>
    </row>
    <row r="8" spans="1:27" ht="9.9499999999999993" customHeight="1">
      <c r="A8" s="335"/>
      <c r="B8" s="335"/>
      <c r="C8" s="338"/>
      <c r="D8" s="339"/>
      <c r="E8" s="437"/>
      <c r="F8" s="438"/>
      <c r="G8" s="438"/>
      <c r="H8" s="99" t="str">
        <f t="shared" si="7"/>
        <v/>
      </c>
      <c r="I8" s="99" t="str">
        <f t="shared" si="8"/>
        <v/>
      </c>
      <c r="J8" s="247"/>
      <c r="K8" s="248"/>
      <c r="L8" s="167" t="str">
        <f t="shared" si="1"/>
        <v xml:space="preserve"> </v>
      </c>
      <c r="M8" s="168" t="str">
        <f t="shared" si="2"/>
        <v xml:space="preserve"> </v>
      </c>
      <c r="N8" s="169" t="str">
        <f t="shared" si="3"/>
        <v xml:space="preserve"> </v>
      </c>
      <c r="O8" s="289" t="str">
        <f t="shared" si="4"/>
        <v>No Jumper</v>
      </c>
      <c r="P8" s="147">
        <f t="shared" si="5"/>
        <v>0</v>
      </c>
      <c r="Q8" s="78" t="str">
        <f t="shared" si="0"/>
        <v/>
      </c>
      <c r="R8" s="78" t="str">
        <f t="shared" si="0"/>
        <v/>
      </c>
      <c r="S8" s="57">
        <f t="shared" si="6"/>
        <v>0</v>
      </c>
      <c r="T8" s="335"/>
      <c r="U8" s="408"/>
      <c r="V8" s="409"/>
      <c r="W8" s="410"/>
      <c r="X8" s="335"/>
      <c r="Y8" s="254"/>
      <c r="Z8" s="255"/>
      <c r="AA8" s="264"/>
    </row>
    <row r="9" spans="1:27" ht="9.9499999999999993" customHeight="1">
      <c r="A9" s="335"/>
      <c r="B9" s="335"/>
      <c r="C9" s="338"/>
      <c r="D9" s="339"/>
      <c r="E9" s="437"/>
      <c r="F9" s="438"/>
      <c r="G9" s="438"/>
      <c r="H9" s="99" t="str">
        <f t="shared" si="7"/>
        <v/>
      </c>
      <c r="I9" s="99" t="str">
        <f t="shared" si="8"/>
        <v/>
      </c>
      <c r="J9" s="247"/>
      <c r="K9" s="248"/>
      <c r="L9" s="167" t="str">
        <f t="shared" si="1"/>
        <v xml:space="preserve"> </v>
      </c>
      <c r="M9" s="168" t="str">
        <f t="shared" si="2"/>
        <v xml:space="preserve"> </v>
      </c>
      <c r="N9" s="169" t="str">
        <f t="shared" si="3"/>
        <v xml:space="preserve"> </v>
      </c>
      <c r="O9" s="289" t="str">
        <f t="shared" si="4"/>
        <v>No Jumper</v>
      </c>
      <c r="P9" s="147">
        <f t="shared" si="5"/>
        <v>0</v>
      </c>
      <c r="Q9" s="78" t="str">
        <f t="shared" si="0"/>
        <v/>
      </c>
      <c r="R9" s="78" t="str">
        <f t="shared" si="0"/>
        <v/>
      </c>
      <c r="S9" s="57">
        <f t="shared" si="6"/>
        <v>0</v>
      </c>
      <c r="T9" s="335"/>
      <c r="U9" s="408"/>
      <c r="V9" s="409"/>
      <c r="W9" s="410"/>
      <c r="X9" s="335"/>
      <c r="Y9" s="254"/>
      <c r="Z9" s="255"/>
      <c r="AA9" s="264"/>
    </row>
    <row r="10" spans="1:27" ht="9.9499999999999993" customHeight="1">
      <c r="A10" s="335"/>
      <c r="B10" s="335"/>
      <c r="C10" s="338"/>
      <c r="D10" s="339"/>
      <c r="E10" s="437"/>
      <c r="F10" s="438"/>
      <c r="G10" s="438"/>
      <c r="H10" s="99" t="str">
        <f t="shared" si="7"/>
        <v/>
      </c>
      <c r="I10" s="99" t="str">
        <f t="shared" si="8"/>
        <v/>
      </c>
      <c r="J10" s="247"/>
      <c r="K10" s="248"/>
      <c r="L10" s="167" t="str">
        <f t="shared" si="1"/>
        <v xml:space="preserve"> </v>
      </c>
      <c r="M10" s="168" t="str">
        <f t="shared" si="2"/>
        <v xml:space="preserve"> </v>
      </c>
      <c r="N10" s="169" t="str">
        <f t="shared" si="3"/>
        <v xml:space="preserve"> </v>
      </c>
      <c r="O10" s="289" t="str">
        <f t="shared" si="4"/>
        <v>No Jumper</v>
      </c>
      <c r="P10" s="147">
        <f t="shared" si="5"/>
        <v>0</v>
      </c>
      <c r="Q10" s="78" t="str">
        <f t="shared" si="0"/>
        <v/>
      </c>
      <c r="R10" s="78" t="str">
        <f t="shared" si="0"/>
        <v/>
      </c>
      <c r="S10" s="57">
        <f t="shared" si="6"/>
        <v>0</v>
      </c>
      <c r="T10" s="335"/>
      <c r="U10" s="323" t="s">
        <v>57</v>
      </c>
      <c r="V10" s="324"/>
      <c r="W10" s="325"/>
      <c r="X10" s="335"/>
      <c r="Y10" s="254"/>
      <c r="Z10" s="255"/>
      <c r="AA10" s="264"/>
    </row>
    <row r="11" spans="1:27" ht="9.9499999999999993" customHeight="1">
      <c r="A11" s="335"/>
      <c r="B11" s="335"/>
      <c r="C11" s="338"/>
      <c r="D11" s="339"/>
      <c r="E11" s="437"/>
      <c r="F11" s="438"/>
      <c r="G11" s="438"/>
      <c r="H11" s="99" t="str">
        <f t="shared" si="7"/>
        <v/>
      </c>
      <c r="I11" s="99" t="str">
        <f t="shared" si="8"/>
        <v/>
      </c>
      <c r="J11" s="247"/>
      <c r="K11" s="248"/>
      <c r="L11" s="167" t="str">
        <f t="shared" si="1"/>
        <v xml:space="preserve"> </v>
      </c>
      <c r="M11" s="168" t="str">
        <f t="shared" si="2"/>
        <v xml:space="preserve"> </v>
      </c>
      <c r="N11" s="169" t="str">
        <f t="shared" si="3"/>
        <v xml:space="preserve"> </v>
      </c>
      <c r="O11" s="289" t="str">
        <f t="shared" si="4"/>
        <v>No Jumper</v>
      </c>
      <c r="P11" s="147">
        <f t="shared" si="5"/>
        <v>0</v>
      </c>
      <c r="Q11" s="78" t="str">
        <f t="shared" si="0"/>
        <v/>
      </c>
      <c r="R11" s="78" t="str">
        <f t="shared" si="0"/>
        <v/>
      </c>
      <c r="S11" s="57">
        <f t="shared" si="6"/>
        <v>0</v>
      </c>
      <c r="T11" s="335"/>
      <c r="U11" s="317"/>
      <c r="V11" s="318"/>
      <c r="W11" s="319"/>
      <c r="X11" s="335"/>
      <c r="Y11" s="254"/>
      <c r="Z11" s="255"/>
      <c r="AA11" s="264"/>
    </row>
    <row r="12" spans="1:27" ht="9.9499999999999993" customHeight="1">
      <c r="A12" s="335"/>
      <c r="B12" s="335"/>
      <c r="C12" s="338"/>
      <c r="D12" s="339"/>
      <c r="E12" s="437"/>
      <c r="F12" s="438"/>
      <c r="G12" s="438"/>
      <c r="H12" s="99" t="str">
        <f t="shared" si="7"/>
        <v/>
      </c>
      <c r="I12" s="99" t="str">
        <f t="shared" si="8"/>
        <v/>
      </c>
      <c r="J12" s="247"/>
      <c r="K12" s="248"/>
      <c r="L12" s="167" t="str">
        <f t="shared" si="1"/>
        <v xml:space="preserve"> </v>
      </c>
      <c r="M12" s="168" t="str">
        <f t="shared" si="2"/>
        <v xml:space="preserve"> </v>
      </c>
      <c r="N12" s="169" t="str">
        <f t="shared" si="3"/>
        <v xml:space="preserve"> </v>
      </c>
      <c r="O12" s="289" t="str">
        <f t="shared" si="4"/>
        <v>No Jumper</v>
      </c>
      <c r="P12" s="147">
        <f t="shared" si="5"/>
        <v>0</v>
      </c>
      <c r="Q12" s="78" t="str">
        <f t="shared" si="0"/>
        <v/>
      </c>
      <c r="R12" s="78" t="str">
        <f t="shared" si="0"/>
        <v/>
      </c>
      <c r="S12" s="57">
        <f t="shared" si="6"/>
        <v>0</v>
      </c>
      <c r="T12" s="335"/>
      <c r="U12" s="320"/>
      <c r="V12" s="321"/>
      <c r="W12" s="322"/>
      <c r="X12" s="335"/>
      <c r="Y12" s="254"/>
      <c r="Z12" s="255"/>
      <c r="AA12" s="264"/>
    </row>
    <row r="13" spans="1:27" ht="9.9499999999999993" customHeight="1">
      <c r="A13" s="335"/>
      <c r="B13" s="335"/>
      <c r="C13" s="338"/>
      <c r="D13" s="339"/>
      <c r="E13" s="437"/>
      <c r="F13" s="438"/>
      <c r="G13" s="438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1"/>
        <v xml:space="preserve"> </v>
      </c>
      <c r="M13" s="168" t="str">
        <f t="shared" si="2"/>
        <v xml:space="preserve"> </v>
      </c>
      <c r="N13" s="169" t="str">
        <f t="shared" si="3"/>
        <v xml:space="preserve"> </v>
      </c>
      <c r="O13" s="289" t="str">
        <f t="shared" si="4"/>
        <v>No Jumper</v>
      </c>
      <c r="P13" s="147">
        <f t="shared" si="5"/>
        <v>0</v>
      </c>
      <c r="Q13" s="78" t="str">
        <f t="shared" si="0"/>
        <v/>
      </c>
      <c r="R13" s="78" t="str">
        <f t="shared" si="0"/>
        <v/>
      </c>
      <c r="S13" s="57">
        <f t="shared" si="6"/>
        <v>0</v>
      </c>
      <c r="T13" s="335"/>
      <c r="U13" s="323" t="s">
        <v>58</v>
      </c>
      <c r="V13" s="324"/>
      <c r="W13" s="325"/>
      <c r="X13" s="335"/>
      <c r="Y13" s="254"/>
      <c r="Z13" s="255"/>
      <c r="AA13" s="264"/>
    </row>
    <row r="14" spans="1:27" ht="9.9499999999999993" customHeight="1">
      <c r="A14" s="335"/>
      <c r="B14" s="335"/>
      <c r="C14" s="338"/>
      <c r="D14" s="339"/>
      <c r="E14" s="437"/>
      <c r="F14" s="438"/>
      <c r="G14" s="438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1"/>
        <v xml:space="preserve"> </v>
      </c>
      <c r="M14" s="168" t="str">
        <f t="shared" si="2"/>
        <v xml:space="preserve"> </v>
      </c>
      <c r="N14" s="169" t="str">
        <f t="shared" si="3"/>
        <v xml:space="preserve"> </v>
      </c>
      <c r="O14" s="289" t="str">
        <f t="shared" si="4"/>
        <v>No Jumper</v>
      </c>
      <c r="P14" s="147">
        <f t="shared" si="5"/>
        <v>0</v>
      </c>
      <c r="Q14" s="78" t="str">
        <f t="shared" si="0"/>
        <v/>
      </c>
      <c r="R14" s="78" t="str">
        <f t="shared" si="0"/>
        <v/>
      </c>
      <c r="S14" s="57">
        <f t="shared" si="6"/>
        <v>0</v>
      </c>
      <c r="T14" s="335"/>
      <c r="U14" s="317"/>
      <c r="V14" s="318"/>
      <c r="W14" s="319"/>
      <c r="X14" s="335"/>
      <c r="Y14" s="254"/>
      <c r="Z14" s="255"/>
      <c r="AA14" s="264"/>
    </row>
    <row r="15" spans="1:27" ht="9.9499999999999993" customHeight="1">
      <c r="A15" s="335"/>
      <c r="B15" s="335"/>
      <c r="C15" s="338"/>
      <c r="D15" s="339"/>
      <c r="E15" s="437"/>
      <c r="F15" s="438"/>
      <c r="G15" s="438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1"/>
        <v xml:space="preserve"> </v>
      </c>
      <c r="M15" s="168" t="str">
        <f t="shared" si="2"/>
        <v xml:space="preserve"> </v>
      </c>
      <c r="N15" s="169" t="str">
        <f t="shared" si="3"/>
        <v xml:space="preserve"> </v>
      </c>
      <c r="O15" s="289" t="str">
        <f t="shared" si="4"/>
        <v>No Jumper</v>
      </c>
      <c r="P15" s="147">
        <f t="shared" si="5"/>
        <v>0</v>
      </c>
      <c r="Q15" s="78" t="str">
        <f t="shared" si="0"/>
        <v/>
      </c>
      <c r="R15" s="78" t="str">
        <f t="shared" si="0"/>
        <v/>
      </c>
      <c r="S15" s="57">
        <f t="shared" si="6"/>
        <v>0</v>
      </c>
      <c r="T15" s="335"/>
      <c r="U15" s="320"/>
      <c r="V15" s="321"/>
      <c r="W15" s="322"/>
      <c r="X15" s="335"/>
      <c r="Y15" s="254"/>
      <c r="Z15" s="255"/>
      <c r="AA15" s="264"/>
    </row>
    <row r="16" spans="1:27" ht="9.9499999999999993" customHeight="1">
      <c r="A16" s="335"/>
      <c r="B16" s="335"/>
      <c r="C16" s="338"/>
      <c r="D16" s="339"/>
      <c r="E16" s="437"/>
      <c r="F16" s="438"/>
      <c r="G16" s="438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1"/>
        <v xml:space="preserve"> </v>
      </c>
      <c r="M16" s="168" t="str">
        <f t="shared" si="2"/>
        <v xml:space="preserve"> </v>
      </c>
      <c r="N16" s="169" t="str">
        <f t="shared" si="3"/>
        <v xml:space="preserve"> </v>
      </c>
      <c r="O16" s="289" t="str">
        <f t="shared" si="4"/>
        <v>No Jumper</v>
      </c>
      <c r="P16" s="147">
        <f t="shared" si="5"/>
        <v>0</v>
      </c>
      <c r="Q16" s="78" t="str">
        <f t="shared" si="0"/>
        <v/>
      </c>
      <c r="R16" s="78" t="str">
        <f t="shared" si="0"/>
        <v/>
      </c>
      <c r="S16" s="57">
        <f t="shared" si="6"/>
        <v>0</v>
      </c>
      <c r="T16" s="335"/>
      <c r="U16" s="323"/>
      <c r="V16" s="324"/>
      <c r="W16" s="325"/>
      <c r="X16" s="335"/>
      <c r="Y16" s="254"/>
      <c r="Z16" s="255"/>
      <c r="AA16" s="264"/>
    </row>
    <row r="17" spans="1:27" ht="9.9499999999999993" customHeight="1">
      <c r="A17" s="335"/>
      <c r="B17" s="335"/>
      <c r="C17" s="338"/>
      <c r="D17" s="339"/>
      <c r="E17" s="437"/>
      <c r="F17" s="438"/>
      <c r="G17" s="438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1"/>
        <v xml:space="preserve"> </v>
      </c>
      <c r="M17" s="168" t="str">
        <f t="shared" si="2"/>
        <v xml:space="preserve"> </v>
      </c>
      <c r="N17" s="169" t="str">
        <f t="shared" si="3"/>
        <v xml:space="preserve"> </v>
      </c>
      <c r="O17" s="289" t="str">
        <f t="shared" si="4"/>
        <v>No Jumper</v>
      </c>
      <c r="P17" s="147">
        <f t="shared" si="5"/>
        <v>0</v>
      </c>
      <c r="Q17" s="78" t="str">
        <f t="shared" si="0"/>
        <v/>
      </c>
      <c r="R17" s="78" t="str">
        <f t="shared" si="0"/>
        <v/>
      </c>
      <c r="S17" s="57">
        <f t="shared" si="6"/>
        <v>0</v>
      </c>
      <c r="T17" s="335"/>
      <c r="U17" s="317"/>
      <c r="V17" s="318"/>
      <c r="W17" s="319"/>
      <c r="X17" s="335"/>
      <c r="Y17" s="254"/>
      <c r="Z17" s="255"/>
      <c r="AA17" s="264"/>
    </row>
    <row r="18" spans="1:27" ht="9.9499999999999993" customHeight="1">
      <c r="A18" s="335"/>
      <c r="B18" s="335"/>
      <c r="C18" s="338"/>
      <c r="D18" s="339"/>
      <c r="E18" s="437"/>
      <c r="F18" s="438"/>
      <c r="G18" s="438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1"/>
        <v xml:space="preserve"> </v>
      </c>
      <c r="M18" s="168" t="str">
        <f t="shared" si="2"/>
        <v xml:space="preserve"> </v>
      </c>
      <c r="N18" s="169" t="str">
        <f t="shared" si="3"/>
        <v xml:space="preserve"> </v>
      </c>
      <c r="O18" s="289" t="str">
        <f t="shared" si="4"/>
        <v>No Jumper</v>
      </c>
      <c r="P18" s="147">
        <f t="shared" si="5"/>
        <v>0</v>
      </c>
      <c r="Q18" s="78" t="str">
        <f t="shared" si="0"/>
        <v/>
      </c>
      <c r="R18" s="78" t="str">
        <f t="shared" si="0"/>
        <v/>
      </c>
      <c r="S18" s="57">
        <f t="shared" si="6"/>
        <v>0</v>
      </c>
      <c r="T18" s="335"/>
      <c r="U18" s="320"/>
      <c r="V18" s="321"/>
      <c r="W18" s="322"/>
      <c r="X18" s="335"/>
      <c r="Y18" s="254"/>
      <c r="Z18" s="255"/>
      <c r="AA18" s="264"/>
    </row>
    <row r="19" spans="1:27" ht="9.9499999999999993" customHeight="1">
      <c r="A19" s="335"/>
      <c r="B19" s="335"/>
      <c r="C19" s="338"/>
      <c r="D19" s="339"/>
      <c r="E19" s="437"/>
      <c r="F19" s="438"/>
      <c r="G19" s="438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1"/>
        <v xml:space="preserve"> </v>
      </c>
      <c r="M19" s="168" t="str">
        <f t="shared" si="2"/>
        <v xml:space="preserve"> </v>
      </c>
      <c r="N19" s="169" t="str">
        <f t="shared" si="3"/>
        <v xml:space="preserve"> </v>
      </c>
      <c r="O19" s="289" t="str">
        <f t="shared" si="4"/>
        <v>No Jumper</v>
      </c>
      <c r="P19" s="147">
        <f t="shared" si="5"/>
        <v>0</v>
      </c>
      <c r="Q19" s="78" t="str">
        <f t="shared" si="0"/>
        <v/>
      </c>
      <c r="R19" s="78" t="str">
        <f t="shared" si="0"/>
        <v/>
      </c>
      <c r="S19" s="57">
        <f t="shared" si="6"/>
        <v>0</v>
      </c>
      <c r="T19" s="335"/>
      <c r="U19" s="323"/>
      <c r="V19" s="324"/>
      <c r="W19" s="325"/>
      <c r="X19" s="335"/>
      <c r="Y19" s="254"/>
      <c r="Z19" s="255"/>
      <c r="AA19" s="264"/>
    </row>
    <row r="20" spans="1:27" ht="9.9499999999999993" customHeight="1">
      <c r="A20" s="335"/>
      <c r="B20" s="335"/>
      <c r="C20" s="338"/>
      <c r="D20" s="339"/>
      <c r="E20" s="437"/>
      <c r="F20" s="438"/>
      <c r="G20" s="438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1"/>
        <v xml:space="preserve"> </v>
      </c>
      <c r="M20" s="168" t="str">
        <f t="shared" si="2"/>
        <v xml:space="preserve"> </v>
      </c>
      <c r="N20" s="169" t="str">
        <f t="shared" si="3"/>
        <v xml:space="preserve"> </v>
      </c>
      <c r="O20" s="289" t="str">
        <f t="shared" si="4"/>
        <v>No Jumper</v>
      </c>
      <c r="P20" s="147">
        <f t="shared" si="5"/>
        <v>0</v>
      </c>
      <c r="Q20" s="78" t="str">
        <f t="shared" si="0"/>
        <v/>
      </c>
      <c r="R20" s="78" t="str">
        <f t="shared" si="0"/>
        <v/>
      </c>
      <c r="S20" s="57">
        <f t="shared" si="6"/>
        <v>0</v>
      </c>
      <c r="T20" s="335"/>
      <c r="U20" s="317"/>
      <c r="V20" s="318"/>
      <c r="W20" s="319"/>
      <c r="X20" s="335"/>
      <c r="Y20" s="254"/>
      <c r="Z20" s="255"/>
      <c r="AA20" s="264"/>
    </row>
    <row r="21" spans="1:27" ht="9.9499999999999993" customHeight="1">
      <c r="A21" s="335"/>
      <c r="B21" s="335"/>
      <c r="C21" s="338"/>
      <c r="D21" s="339"/>
      <c r="E21" s="437"/>
      <c r="F21" s="438"/>
      <c r="G21" s="438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1"/>
        <v xml:space="preserve"> </v>
      </c>
      <c r="M21" s="168" t="str">
        <f t="shared" si="2"/>
        <v xml:space="preserve"> </v>
      </c>
      <c r="N21" s="169" t="str">
        <f t="shared" si="3"/>
        <v xml:space="preserve"> </v>
      </c>
      <c r="O21" s="289" t="str">
        <f t="shared" si="4"/>
        <v>No Jumper</v>
      </c>
      <c r="P21" s="147">
        <f t="shared" si="5"/>
        <v>0</v>
      </c>
      <c r="Q21" s="78" t="str">
        <f t="shared" si="0"/>
        <v/>
      </c>
      <c r="R21" s="78" t="str">
        <f t="shared" si="0"/>
        <v/>
      </c>
      <c r="S21" s="57">
        <f t="shared" si="6"/>
        <v>0</v>
      </c>
      <c r="T21" s="335"/>
      <c r="U21" s="320"/>
      <c r="V21" s="321"/>
      <c r="W21" s="322"/>
      <c r="X21" s="335"/>
      <c r="Y21" s="254"/>
      <c r="Z21" s="255"/>
      <c r="AA21" s="264"/>
    </row>
    <row r="22" spans="1:27" ht="9.9499999999999993" customHeight="1">
      <c r="A22" s="335"/>
      <c r="B22" s="335"/>
      <c r="C22" s="338"/>
      <c r="D22" s="339"/>
      <c r="E22" s="437"/>
      <c r="F22" s="438"/>
      <c r="G22" s="438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1"/>
        <v xml:space="preserve"> </v>
      </c>
      <c r="M22" s="168" t="str">
        <f t="shared" si="2"/>
        <v xml:space="preserve"> </v>
      </c>
      <c r="N22" s="169" t="str">
        <f t="shared" si="3"/>
        <v xml:space="preserve"> </v>
      </c>
      <c r="O22" s="289" t="str">
        <f t="shared" si="4"/>
        <v>No Jumper</v>
      </c>
      <c r="P22" s="147">
        <f t="shared" si="5"/>
        <v>0</v>
      </c>
      <c r="Q22" s="78" t="str">
        <f t="shared" si="0"/>
        <v/>
      </c>
      <c r="R22" s="78" t="str">
        <f t="shared" si="0"/>
        <v/>
      </c>
      <c r="S22" s="57">
        <f t="shared" si="6"/>
        <v>0</v>
      </c>
      <c r="T22" s="335"/>
      <c r="U22" s="356"/>
      <c r="V22" s="357"/>
      <c r="W22" s="358"/>
      <c r="X22" s="335"/>
      <c r="Y22" s="254"/>
      <c r="Z22" s="255"/>
      <c r="AA22" s="264"/>
    </row>
    <row r="23" spans="1:27" ht="9.9499999999999993" customHeight="1">
      <c r="A23" s="335"/>
      <c r="B23" s="335"/>
      <c r="C23" s="338"/>
      <c r="D23" s="339"/>
      <c r="E23" s="437"/>
      <c r="F23" s="438"/>
      <c r="G23" s="438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1"/>
        <v xml:space="preserve"> </v>
      </c>
      <c r="M23" s="168" t="str">
        <f t="shared" si="2"/>
        <v xml:space="preserve"> </v>
      </c>
      <c r="N23" s="169" t="str">
        <f t="shared" si="3"/>
        <v xml:space="preserve"> </v>
      </c>
      <c r="O23" s="289" t="str">
        <f t="shared" si="4"/>
        <v>No Jumper</v>
      </c>
      <c r="P23" s="147">
        <f t="shared" si="5"/>
        <v>0</v>
      </c>
      <c r="Q23" s="78" t="str">
        <f t="shared" si="0"/>
        <v/>
      </c>
      <c r="R23" s="78" t="str">
        <f t="shared" si="0"/>
        <v/>
      </c>
      <c r="S23" s="57">
        <f t="shared" si="6"/>
        <v>0</v>
      </c>
      <c r="T23" s="335"/>
      <c r="U23" s="359"/>
      <c r="V23" s="360"/>
      <c r="W23" s="361"/>
      <c r="X23" s="335"/>
      <c r="Y23" s="254"/>
      <c r="Z23" s="255"/>
      <c r="AA23" s="264"/>
    </row>
    <row r="24" spans="1:27" ht="9.9499999999999993" customHeight="1">
      <c r="A24" s="335"/>
      <c r="B24" s="335"/>
      <c r="C24" s="338"/>
      <c r="D24" s="339"/>
      <c r="E24" s="437"/>
      <c r="F24" s="438"/>
      <c r="G24" s="438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1"/>
        <v xml:space="preserve"> </v>
      </c>
      <c r="M24" s="168" t="str">
        <f t="shared" si="2"/>
        <v xml:space="preserve"> </v>
      </c>
      <c r="N24" s="169" t="str">
        <f t="shared" si="3"/>
        <v xml:space="preserve"> </v>
      </c>
      <c r="O24" s="289" t="str">
        <f t="shared" si="4"/>
        <v>No Jumper</v>
      </c>
      <c r="P24" s="147">
        <f t="shared" si="5"/>
        <v>0</v>
      </c>
      <c r="Q24" s="78" t="str">
        <f t="shared" si="0"/>
        <v/>
      </c>
      <c r="R24" s="78" t="str">
        <f t="shared" si="0"/>
        <v/>
      </c>
      <c r="S24" s="57">
        <f t="shared" si="6"/>
        <v>0</v>
      </c>
      <c r="T24" s="335"/>
      <c r="U24" s="362"/>
      <c r="V24" s="363"/>
      <c r="W24" s="364"/>
      <c r="X24" s="335"/>
      <c r="Y24" s="254"/>
      <c r="Z24" s="255"/>
      <c r="AA24" s="264"/>
    </row>
    <row r="25" spans="1:27" ht="9.9499999999999993" customHeight="1">
      <c r="A25" s="335"/>
      <c r="B25" s="335"/>
      <c r="C25" s="338"/>
      <c r="D25" s="339"/>
      <c r="E25" s="437"/>
      <c r="F25" s="438"/>
      <c r="G25" s="438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1"/>
        <v xml:space="preserve"> </v>
      </c>
      <c r="M25" s="168" t="str">
        <f t="shared" si="2"/>
        <v xml:space="preserve"> </v>
      </c>
      <c r="N25" s="169" t="str">
        <f t="shared" si="3"/>
        <v xml:space="preserve"> </v>
      </c>
      <c r="O25" s="289" t="str">
        <f t="shared" si="4"/>
        <v>No Jumper</v>
      </c>
      <c r="P25" s="147">
        <f t="shared" si="5"/>
        <v>0</v>
      </c>
      <c r="Q25" s="78" t="str">
        <f t="shared" si="0"/>
        <v/>
      </c>
      <c r="R25" s="78" t="str">
        <f t="shared" si="0"/>
        <v/>
      </c>
      <c r="S25" s="57">
        <f t="shared" si="6"/>
        <v>0</v>
      </c>
      <c r="T25" s="335"/>
      <c r="U25" s="411"/>
      <c r="V25" s="412"/>
      <c r="W25" s="413"/>
      <c r="X25" s="335"/>
      <c r="Y25" s="254"/>
      <c r="Z25" s="255"/>
      <c r="AA25" s="264"/>
    </row>
    <row r="26" spans="1:27" ht="9.9499999999999993" customHeight="1">
      <c r="A26" s="335"/>
      <c r="B26" s="335"/>
      <c r="C26" s="338"/>
      <c r="D26" s="339"/>
      <c r="E26" s="437"/>
      <c r="F26" s="438"/>
      <c r="G26" s="438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1"/>
        <v xml:space="preserve"> </v>
      </c>
      <c r="M26" s="168" t="str">
        <f t="shared" si="2"/>
        <v xml:space="preserve"> </v>
      </c>
      <c r="N26" s="169" t="str">
        <f t="shared" si="3"/>
        <v xml:space="preserve"> </v>
      </c>
      <c r="O26" s="289" t="str">
        <f t="shared" si="4"/>
        <v>No Jumper</v>
      </c>
      <c r="P26" s="147">
        <f t="shared" si="5"/>
        <v>0</v>
      </c>
      <c r="Q26" s="78" t="str">
        <f t="shared" si="0"/>
        <v/>
      </c>
      <c r="R26" s="78" t="str">
        <f t="shared" si="0"/>
        <v/>
      </c>
      <c r="S26" s="57">
        <f t="shared" si="6"/>
        <v>0</v>
      </c>
      <c r="T26" s="335"/>
      <c r="U26" s="411"/>
      <c r="V26" s="412"/>
      <c r="W26" s="413"/>
      <c r="X26" s="335"/>
      <c r="Y26" s="254"/>
      <c r="Z26" s="255"/>
      <c r="AA26" s="264"/>
    </row>
    <row r="27" spans="1:27" ht="9.9499999999999993" customHeight="1">
      <c r="A27" s="335"/>
      <c r="B27" s="335"/>
      <c r="C27" s="338"/>
      <c r="D27" s="339"/>
      <c r="E27" s="437"/>
      <c r="F27" s="438"/>
      <c r="G27" s="438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1"/>
        <v xml:space="preserve"> </v>
      </c>
      <c r="M27" s="168" t="str">
        <f t="shared" si="2"/>
        <v xml:space="preserve"> </v>
      </c>
      <c r="N27" s="169" t="str">
        <f t="shared" si="3"/>
        <v xml:space="preserve"> </v>
      </c>
      <c r="O27" s="289" t="str">
        <f t="shared" si="4"/>
        <v>No Jumper</v>
      </c>
      <c r="P27" s="147">
        <f t="shared" si="5"/>
        <v>0</v>
      </c>
      <c r="Q27" s="78" t="str">
        <f t="shared" si="0"/>
        <v/>
      </c>
      <c r="R27" s="78" t="str">
        <f t="shared" si="0"/>
        <v/>
      </c>
      <c r="S27" s="57">
        <f t="shared" si="6"/>
        <v>0</v>
      </c>
      <c r="T27" s="335"/>
      <c r="U27" s="411"/>
      <c r="V27" s="412"/>
      <c r="W27" s="413"/>
      <c r="X27" s="335"/>
      <c r="Y27" s="254"/>
      <c r="Z27" s="255"/>
      <c r="AA27" s="264"/>
    </row>
    <row r="28" spans="1:27" ht="9.9499999999999993" customHeight="1">
      <c r="A28" s="335"/>
      <c r="B28" s="335"/>
      <c r="C28" s="338"/>
      <c r="D28" s="339"/>
      <c r="E28" s="437"/>
      <c r="F28" s="438"/>
      <c r="G28" s="438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1"/>
        <v xml:space="preserve"> </v>
      </c>
      <c r="M28" s="168" t="str">
        <f t="shared" si="2"/>
        <v xml:space="preserve"> </v>
      </c>
      <c r="N28" s="169" t="str">
        <f t="shared" si="3"/>
        <v xml:space="preserve"> </v>
      </c>
      <c r="O28" s="289" t="str">
        <f t="shared" si="4"/>
        <v>No Jumper</v>
      </c>
      <c r="P28" s="147">
        <f t="shared" si="5"/>
        <v>0</v>
      </c>
      <c r="Q28" s="78" t="str">
        <f t="shared" si="0"/>
        <v/>
      </c>
      <c r="R28" s="78" t="str">
        <f t="shared" si="0"/>
        <v/>
      </c>
      <c r="S28" s="57">
        <f t="shared" si="6"/>
        <v>0</v>
      </c>
      <c r="T28" s="335"/>
      <c r="U28" s="411"/>
      <c r="V28" s="412"/>
      <c r="W28" s="413"/>
      <c r="X28" s="335"/>
      <c r="Y28" s="254"/>
      <c r="Z28" s="255"/>
      <c r="AA28" s="264"/>
    </row>
    <row r="29" spans="1:27" ht="9.9499999999999993" customHeight="1">
      <c r="A29" s="335"/>
      <c r="B29" s="335"/>
      <c r="C29" s="338"/>
      <c r="D29" s="339"/>
      <c r="E29" s="437"/>
      <c r="F29" s="438"/>
      <c r="G29" s="438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1"/>
        <v xml:space="preserve"> </v>
      </c>
      <c r="M29" s="168" t="str">
        <f t="shared" si="2"/>
        <v xml:space="preserve"> </v>
      </c>
      <c r="N29" s="169" t="str">
        <f t="shared" si="3"/>
        <v xml:space="preserve"> </v>
      </c>
      <c r="O29" s="289" t="str">
        <f t="shared" si="4"/>
        <v>No Jumper</v>
      </c>
      <c r="P29" s="147">
        <f t="shared" si="5"/>
        <v>0</v>
      </c>
      <c r="Q29" s="78" t="str">
        <f t="shared" si="0"/>
        <v/>
      </c>
      <c r="R29" s="78" t="str">
        <f t="shared" si="0"/>
        <v/>
      </c>
      <c r="S29" s="57">
        <f t="shared" si="6"/>
        <v>0</v>
      </c>
      <c r="T29" s="335"/>
      <c r="U29" s="411"/>
      <c r="V29" s="412"/>
      <c r="W29" s="413"/>
      <c r="X29" s="335"/>
      <c r="Y29" s="254"/>
      <c r="Z29" s="255"/>
      <c r="AA29" s="264"/>
    </row>
    <row r="30" spans="1:27" ht="9.9499999999999993" customHeight="1" thickBot="1">
      <c r="A30" s="335"/>
      <c r="B30" s="335"/>
      <c r="C30" s="338"/>
      <c r="D30" s="339"/>
      <c r="E30" s="437"/>
      <c r="F30" s="438"/>
      <c r="G30" s="438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1"/>
        <v xml:space="preserve"> </v>
      </c>
      <c r="M30" s="168" t="str">
        <f t="shared" si="2"/>
        <v xml:space="preserve"> </v>
      </c>
      <c r="N30" s="169" t="str">
        <f t="shared" si="3"/>
        <v xml:space="preserve"> </v>
      </c>
      <c r="O30" s="289" t="str">
        <f t="shared" si="4"/>
        <v>No Jumper</v>
      </c>
      <c r="P30" s="147">
        <f t="shared" si="5"/>
        <v>0</v>
      </c>
      <c r="Q30" s="78" t="str">
        <f t="shared" si="0"/>
        <v/>
      </c>
      <c r="R30" s="78" t="str">
        <f t="shared" si="0"/>
        <v/>
      </c>
      <c r="S30" s="57">
        <f t="shared" si="6"/>
        <v>0</v>
      </c>
      <c r="T30" s="335"/>
      <c r="U30" s="414"/>
      <c r="V30" s="415"/>
      <c r="W30" s="416"/>
      <c r="X30" s="335"/>
      <c r="Y30" s="254"/>
      <c r="Z30" s="255"/>
      <c r="AA30" s="264"/>
    </row>
    <row r="31" spans="1:27" ht="9.9499999999999993" customHeight="1">
      <c r="A31" s="335"/>
      <c r="B31" s="335"/>
      <c r="C31" s="338"/>
      <c r="D31" s="339"/>
      <c r="E31" s="437"/>
      <c r="F31" s="438"/>
      <c r="G31" s="438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1"/>
        <v xml:space="preserve"> </v>
      </c>
      <c r="M31" s="168" t="str">
        <f t="shared" si="2"/>
        <v xml:space="preserve"> </v>
      </c>
      <c r="N31" s="169" t="str">
        <f t="shared" si="3"/>
        <v xml:space="preserve"> </v>
      </c>
      <c r="O31" s="289" t="str">
        <f t="shared" si="4"/>
        <v>No Jumper</v>
      </c>
      <c r="P31" s="147">
        <f t="shared" si="5"/>
        <v>0</v>
      </c>
      <c r="Q31" s="78" t="str">
        <f t="shared" si="0"/>
        <v/>
      </c>
      <c r="R31" s="78" t="str">
        <f t="shared" si="0"/>
        <v/>
      </c>
      <c r="S31" s="57">
        <f t="shared" si="6"/>
        <v>0</v>
      </c>
      <c r="T31" s="335"/>
      <c r="U31" s="378"/>
      <c r="V31" s="378"/>
      <c r="W31" s="378"/>
      <c r="X31" s="335"/>
      <c r="Y31" s="254"/>
      <c r="Z31" s="255"/>
      <c r="AA31" s="264"/>
    </row>
    <row r="32" spans="1:27" ht="9.9499999999999993" customHeight="1">
      <c r="A32" s="335"/>
      <c r="B32" s="335"/>
      <c r="C32" s="338"/>
      <c r="D32" s="339"/>
      <c r="E32" s="437"/>
      <c r="F32" s="438"/>
      <c r="G32" s="438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1"/>
        <v xml:space="preserve"> </v>
      </c>
      <c r="M32" s="168" t="str">
        <f t="shared" si="2"/>
        <v xml:space="preserve"> </v>
      </c>
      <c r="N32" s="169" t="str">
        <f t="shared" si="3"/>
        <v xml:space="preserve"> </v>
      </c>
      <c r="O32" s="289" t="str">
        <f t="shared" si="4"/>
        <v>No Jumper</v>
      </c>
      <c r="P32" s="147">
        <f t="shared" si="5"/>
        <v>0</v>
      </c>
      <c r="Q32" s="78" t="str">
        <f t="shared" si="0"/>
        <v/>
      </c>
      <c r="R32" s="78" t="str">
        <f t="shared" si="0"/>
        <v/>
      </c>
      <c r="S32" s="57">
        <f t="shared" si="6"/>
        <v>0</v>
      </c>
      <c r="T32" s="335"/>
      <c r="U32" s="381"/>
      <c r="V32" s="381"/>
      <c r="W32" s="381"/>
      <c r="X32" s="335"/>
      <c r="Y32" s="254"/>
      <c r="Z32" s="255"/>
      <c r="AA32" s="264"/>
    </row>
    <row r="33" spans="1:28" ht="9.9499999999999993" customHeight="1">
      <c r="A33" s="335"/>
      <c r="B33" s="335"/>
      <c r="C33" s="338"/>
      <c r="D33" s="339"/>
      <c r="E33" s="437"/>
      <c r="F33" s="438"/>
      <c r="G33" s="438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1"/>
        <v xml:space="preserve"> </v>
      </c>
      <c r="M33" s="168" t="str">
        <f t="shared" si="2"/>
        <v xml:space="preserve"> </v>
      </c>
      <c r="N33" s="169" t="str">
        <f t="shared" si="3"/>
        <v xml:space="preserve"> </v>
      </c>
      <c r="O33" s="289" t="str">
        <f t="shared" si="4"/>
        <v>No Jumper</v>
      </c>
      <c r="P33" s="147">
        <f t="shared" si="5"/>
        <v>0</v>
      </c>
      <c r="Q33" s="78" t="str">
        <f t="shared" si="0"/>
        <v/>
      </c>
      <c r="R33" s="78" t="str">
        <f t="shared" si="0"/>
        <v/>
      </c>
      <c r="S33" s="57">
        <f t="shared" si="6"/>
        <v>0</v>
      </c>
      <c r="T33" s="335"/>
      <c r="U33" s="381"/>
      <c r="V33" s="381"/>
      <c r="W33" s="381"/>
      <c r="X33" s="335"/>
      <c r="Y33" s="254"/>
      <c r="Z33" s="255"/>
      <c r="AA33" s="264"/>
    </row>
    <row r="34" spans="1:28" ht="9.9499999999999993" customHeight="1" thickBot="1">
      <c r="A34" s="335"/>
      <c r="B34" s="335"/>
      <c r="C34" s="338"/>
      <c r="D34" s="339"/>
      <c r="E34" s="439"/>
      <c r="F34" s="440"/>
      <c r="G34" s="440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1"/>
        <v xml:space="preserve"> </v>
      </c>
      <c r="M34" s="171" t="str">
        <f t="shared" si="2"/>
        <v xml:space="preserve"> </v>
      </c>
      <c r="N34" s="172" t="str">
        <f t="shared" si="3"/>
        <v xml:space="preserve"> </v>
      </c>
      <c r="O34" s="290" t="str">
        <f>IF(K34&gt;0,RANK(K34,$K$3:$K$34,0),"No Jumper")</f>
        <v>No Jumper</v>
      </c>
      <c r="P34" s="148">
        <f t="shared" si="5"/>
        <v>0</v>
      </c>
      <c r="Q34" s="80" t="str">
        <f t="shared" si="0"/>
        <v/>
      </c>
      <c r="R34" s="80" t="str">
        <f t="shared" si="0"/>
        <v/>
      </c>
      <c r="S34" s="62">
        <f t="shared" si="6"/>
        <v>0</v>
      </c>
      <c r="T34" s="335"/>
      <c r="U34" s="381"/>
      <c r="V34" s="381"/>
      <c r="W34" s="381"/>
      <c r="X34" s="335"/>
      <c r="Y34" s="257"/>
      <c r="Z34" s="258"/>
      <c r="AA34" s="265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>Nathan Reeves</v>
      </c>
      <c r="I35" s="213" t="str">
        <f>IFERROR(VLOOKUP($G35,$O$3:$S$34,4,0),"")</f>
        <v xml:space="preserve">St George's School </v>
      </c>
      <c r="J35" s="88">
        <f>IFERROR(VLOOKUP($G35,$O$3:$S$34,5,0),"")</f>
        <v>668</v>
      </c>
      <c r="K35" s="98">
        <f>IFERROR(VLOOKUP($G35,$O$3:$S$34,2,0),0)</f>
        <v>5.93</v>
      </c>
      <c r="L35" s="179" t="str">
        <f t="shared" si="1"/>
        <v xml:space="preserve"> </v>
      </c>
      <c r="M35" s="183" t="str">
        <f t="shared" si="2"/>
        <v xml:space="preserve"> </v>
      </c>
      <c r="N35" s="186" t="str">
        <f t="shared" si="3"/>
        <v xml:space="preserve"> </v>
      </c>
      <c r="O35" s="422" t="s">
        <v>27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9">IFERROR(VLOOKUP($G36,$O$3:$S$34,3,0),"")</f>
        <v/>
      </c>
      <c r="I36" s="216" t="str">
        <f t="shared" ref="I36:I46" si="10">IFERROR(VLOOKUP($G36,$O$3:$S$34,4,0),"")</f>
        <v/>
      </c>
      <c r="J36" s="92" t="str">
        <f t="shared" ref="J36:J46" si="11">IFERROR(VLOOKUP($G36,$O$3:$S$34,5,0),"")</f>
        <v/>
      </c>
      <c r="K36" s="154">
        <f t="shared" ref="K36:K46" si="12">IFERROR(VLOOKUP($G36,$O$3:$S$34,2,0),0)</f>
        <v>0</v>
      </c>
      <c r="L36" s="180" t="str">
        <f t="shared" si="1"/>
        <v xml:space="preserve"> </v>
      </c>
      <c r="M36" s="184" t="str">
        <f t="shared" si="2"/>
        <v xml:space="preserve"> </v>
      </c>
      <c r="N36" s="187" t="str">
        <f t="shared" si="3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9"/>
        <v/>
      </c>
      <c r="I37" s="217" t="str">
        <f t="shared" si="10"/>
        <v/>
      </c>
      <c r="J37" s="93" t="str">
        <f t="shared" si="11"/>
        <v/>
      </c>
      <c r="K37" s="155">
        <f t="shared" si="12"/>
        <v>0</v>
      </c>
      <c r="L37" s="181" t="str">
        <f t="shared" si="1"/>
        <v xml:space="preserve"> </v>
      </c>
      <c r="M37" s="185" t="str">
        <f t="shared" si="2"/>
        <v xml:space="preserve"> </v>
      </c>
      <c r="N37" s="188" t="str">
        <f t="shared" si="3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9"/>
        <v/>
      </c>
      <c r="I38" s="56" t="str">
        <f t="shared" si="10"/>
        <v/>
      </c>
      <c r="J38" s="53" t="str">
        <f t="shared" si="11"/>
        <v/>
      </c>
      <c r="K38" s="4">
        <f t="shared" si="12"/>
        <v>0</v>
      </c>
      <c r="L38" s="167" t="str">
        <f t="shared" si="1"/>
        <v xml:space="preserve"> </v>
      </c>
      <c r="M38" s="168" t="str">
        <f t="shared" si="2"/>
        <v xml:space="preserve"> </v>
      </c>
      <c r="N38" s="169" t="str">
        <f t="shared" si="3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9"/>
        <v/>
      </c>
      <c r="I39" s="56" t="str">
        <f t="shared" si="10"/>
        <v/>
      </c>
      <c r="J39" s="53" t="str">
        <f t="shared" si="11"/>
        <v/>
      </c>
      <c r="K39" s="4">
        <f t="shared" si="12"/>
        <v>0</v>
      </c>
      <c r="L39" s="167" t="str">
        <f t="shared" si="1"/>
        <v xml:space="preserve"> </v>
      </c>
      <c r="M39" s="168" t="str">
        <f t="shared" si="2"/>
        <v xml:space="preserve"> </v>
      </c>
      <c r="N39" s="169" t="str">
        <f t="shared" si="3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9"/>
        <v/>
      </c>
      <c r="I40" s="56" t="str">
        <f t="shared" si="10"/>
        <v/>
      </c>
      <c r="J40" s="53" t="str">
        <f t="shared" si="11"/>
        <v/>
      </c>
      <c r="K40" s="4">
        <f t="shared" si="12"/>
        <v>0</v>
      </c>
      <c r="L40" s="167" t="str">
        <f t="shared" si="1"/>
        <v xml:space="preserve"> </v>
      </c>
      <c r="M40" s="168" t="str">
        <f t="shared" si="2"/>
        <v xml:space="preserve"> </v>
      </c>
      <c r="N40" s="169" t="str">
        <f t="shared" si="3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9"/>
        <v/>
      </c>
      <c r="I41" s="56" t="str">
        <f t="shared" si="10"/>
        <v/>
      </c>
      <c r="J41" s="53" t="str">
        <f t="shared" si="11"/>
        <v/>
      </c>
      <c r="K41" s="4">
        <f t="shared" si="12"/>
        <v>0</v>
      </c>
      <c r="L41" s="167" t="str">
        <f t="shared" si="1"/>
        <v xml:space="preserve"> </v>
      </c>
      <c r="M41" s="168" t="str">
        <f t="shared" si="2"/>
        <v xml:space="preserve"> </v>
      </c>
      <c r="N41" s="169" t="str">
        <f t="shared" si="3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9"/>
        <v/>
      </c>
      <c r="I42" s="56" t="str">
        <f t="shared" si="10"/>
        <v/>
      </c>
      <c r="J42" s="53" t="str">
        <f t="shared" si="11"/>
        <v/>
      </c>
      <c r="K42" s="4">
        <f t="shared" si="12"/>
        <v>0</v>
      </c>
      <c r="L42" s="167" t="str">
        <f t="shared" si="1"/>
        <v xml:space="preserve"> </v>
      </c>
      <c r="M42" s="168" t="str">
        <f t="shared" si="2"/>
        <v xml:space="preserve"> </v>
      </c>
      <c r="N42" s="169" t="str">
        <f t="shared" si="3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9"/>
        <v/>
      </c>
      <c r="I43" s="56" t="str">
        <f t="shared" si="10"/>
        <v/>
      </c>
      <c r="J43" s="53" t="str">
        <f t="shared" si="11"/>
        <v/>
      </c>
      <c r="K43" s="4">
        <f t="shared" si="12"/>
        <v>0</v>
      </c>
      <c r="L43" s="167" t="str">
        <f t="shared" si="1"/>
        <v xml:space="preserve"> </v>
      </c>
      <c r="M43" s="168" t="str">
        <f t="shared" si="2"/>
        <v xml:space="preserve"> </v>
      </c>
      <c r="N43" s="169" t="str">
        <f t="shared" si="3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7.05</v>
      </c>
      <c r="E44" s="430"/>
      <c r="F44" s="431"/>
      <c r="G44" s="68">
        <v>10</v>
      </c>
      <c r="H44" s="157" t="str">
        <f t="shared" si="9"/>
        <v/>
      </c>
      <c r="I44" s="56" t="str">
        <f t="shared" si="10"/>
        <v/>
      </c>
      <c r="J44" s="53" t="str">
        <f t="shared" si="11"/>
        <v/>
      </c>
      <c r="K44" s="4">
        <f t="shared" si="12"/>
        <v>0</v>
      </c>
      <c r="L44" s="167" t="str">
        <f t="shared" si="1"/>
        <v xml:space="preserve"> </v>
      </c>
      <c r="M44" s="168" t="str">
        <f t="shared" si="2"/>
        <v xml:space="preserve"> </v>
      </c>
      <c r="N44" s="169" t="str">
        <f t="shared" si="3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6.8</v>
      </c>
      <c r="E45" s="430"/>
      <c r="F45" s="431"/>
      <c r="G45" s="68">
        <v>11</v>
      </c>
      <c r="H45" s="157" t="str">
        <f t="shared" si="9"/>
        <v/>
      </c>
      <c r="I45" s="56" t="str">
        <f t="shared" si="10"/>
        <v/>
      </c>
      <c r="J45" s="53" t="str">
        <f t="shared" si="11"/>
        <v/>
      </c>
      <c r="K45" s="4">
        <f t="shared" si="12"/>
        <v>0</v>
      </c>
      <c r="L45" s="167" t="str">
        <f t="shared" si="1"/>
        <v xml:space="preserve"> </v>
      </c>
      <c r="M45" s="168" t="str">
        <f t="shared" si="2"/>
        <v xml:space="preserve"> </v>
      </c>
      <c r="N45" s="169" t="str">
        <f t="shared" si="3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6.7</v>
      </c>
      <c r="E46" s="432"/>
      <c r="F46" s="433"/>
      <c r="G46" s="69">
        <v>12</v>
      </c>
      <c r="H46" s="158" t="str">
        <f t="shared" si="9"/>
        <v/>
      </c>
      <c r="I46" s="61" t="str">
        <f t="shared" si="10"/>
        <v/>
      </c>
      <c r="J46" s="58" t="str">
        <f t="shared" si="11"/>
        <v/>
      </c>
      <c r="K46" s="5">
        <f t="shared" si="12"/>
        <v>0</v>
      </c>
      <c r="L46" s="170" t="str">
        <f t="shared" si="1"/>
        <v xml:space="preserve"> </v>
      </c>
      <c r="M46" s="171" t="str">
        <f t="shared" si="2"/>
        <v xml:space="preserve"> </v>
      </c>
      <c r="N46" s="172" t="str">
        <f t="shared" si="3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22:W24"/>
    <mergeCell ref="U25:W27"/>
    <mergeCell ref="U28:W30"/>
    <mergeCell ref="U10:W12"/>
    <mergeCell ref="U13:W15"/>
    <mergeCell ref="U16:W18"/>
    <mergeCell ref="U19:W21"/>
  </mergeCells>
  <phoneticPr fontId="11" type="noConversion"/>
  <conditionalFormatting sqref="G35:G46">
    <cfRule type="cellIs" dxfId="54" priority="1" operator="between">
      <formula>2.9</formula>
      <formula>3.1</formula>
    </cfRule>
    <cfRule type="cellIs" dxfId="53" priority="2" operator="between">
      <formula>1.9</formula>
      <formula>2.1</formula>
    </cfRule>
    <cfRule type="cellIs" dxfId="52" priority="3" operator="between">
      <formula>0.9</formula>
      <formula>1.1</formula>
    </cfRule>
  </conditionalFormatting>
  <conditionalFormatting sqref="O3:O34">
    <cfRule type="cellIs" dxfId="51" priority="4" operator="between">
      <formula>2.9</formula>
      <formula>3.1</formula>
    </cfRule>
    <cfRule type="cellIs" dxfId="50" priority="5" operator="between">
      <formula>1.9</formula>
      <formula>2.1</formula>
    </cfRule>
    <cfRule type="cellIs" dxfId="49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A10" zoomScaleNormal="100" workbookViewId="0">
      <selection activeCell="G35" sqref="G35:K37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6.42578125" style="150" hidden="1" customWidth="1"/>
    <col min="17" max="18" width="9.140625" style="44" hidden="1" customWidth="1"/>
    <col min="19" max="19" width="5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7.28515625" style="44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28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35" t="s">
        <v>7</v>
      </c>
      <c r="F3" s="436"/>
      <c r="G3" s="436"/>
      <c r="H3" s="40" t="str">
        <f>IFERROR(VLOOKUP($J3,$Y$2:$AB$34,2,0),"")</f>
        <v xml:space="preserve">Shaun Shen </v>
      </c>
      <c r="I3" s="212" t="str">
        <f>IFERROR(VLOOKUP($J3,$Y$2:$AB$34,3,0),"")</f>
        <v xml:space="preserve">Aldenham </v>
      </c>
      <c r="J3" s="245">
        <v>11</v>
      </c>
      <c r="K3" s="246">
        <v>11.55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88">
        <f>IF(K3&gt;0,RANK(K3,$K$3:$K$34,0),"No Jumper")</f>
        <v>3</v>
      </c>
      <c r="P3" s="146">
        <f>K3</f>
        <v>11.55</v>
      </c>
      <c r="Q3" s="79" t="str">
        <f>H3</f>
        <v xml:space="preserve">Shaun Shen </v>
      </c>
      <c r="R3" s="79" t="str">
        <f>I3</f>
        <v xml:space="preserve">Aldenham </v>
      </c>
      <c r="S3" s="52">
        <f t="shared" ref="S3:S34" si="3">J3</f>
        <v>11</v>
      </c>
      <c r="T3" s="335"/>
      <c r="U3" s="402"/>
      <c r="V3" s="403"/>
      <c r="W3" s="404"/>
      <c r="X3" s="335"/>
      <c r="Y3" s="254">
        <v>11</v>
      </c>
      <c r="Z3" s="255" t="s">
        <v>82</v>
      </c>
      <c r="AA3" s="264" t="s">
        <v>83</v>
      </c>
    </row>
    <row r="4" spans="1:27" ht="9.9499999999999993" customHeight="1">
      <c r="A4" s="335"/>
      <c r="B4" s="335"/>
      <c r="C4" s="338"/>
      <c r="D4" s="339"/>
      <c r="E4" s="437"/>
      <c r="F4" s="438"/>
      <c r="G4" s="438"/>
      <c r="H4" s="29" t="str">
        <f>IFERROR(VLOOKUP($J4,$Y$2:$AB$34,2,0),"")</f>
        <v>Jerome Bosman-Ceasar</v>
      </c>
      <c r="I4" s="19" t="str">
        <f>IFERROR(VLOOKUP($J4,$Y$2:$AB$34,3,0),"")</f>
        <v>Hitchin boys school</v>
      </c>
      <c r="J4" s="247">
        <v>248</v>
      </c>
      <c r="K4" s="248">
        <v>12.4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>
        <f t="shared" ref="O4:O34" si="4">IF(K4&gt;0,RANK(K4,$K$3:$K$34,0),"No Jumper")</f>
        <v>1</v>
      </c>
      <c r="P4" s="147">
        <f t="shared" ref="P4:P34" si="5">K4</f>
        <v>12.4</v>
      </c>
      <c r="Q4" s="78" t="str">
        <f t="shared" ref="Q4:R34" si="6">H4</f>
        <v>Jerome Bosman-Ceasar</v>
      </c>
      <c r="R4" s="78" t="str">
        <f t="shared" si="6"/>
        <v>Hitchin boys school</v>
      </c>
      <c r="S4" s="57">
        <f t="shared" si="3"/>
        <v>248</v>
      </c>
      <c r="T4" s="335"/>
      <c r="U4" s="405" t="s">
        <v>20</v>
      </c>
      <c r="V4" s="406"/>
      <c r="W4" s="407"/>
      <c r="X4" s="335"/>
      <c r="Y4" s="254">
        <v>248</v>
      </c>
      <c r="Z4" s="255" t="s">
        <v>99</v>
      </c>
      <c r="AA4" s="264" t="s">
        <v>98</v>
      </c>
    </row>
    <row r="5" spans="1:27" ht="9.9499999999999993" customHeight="1">
      <c r="A5" s="335"/>
      <c r="B5" s="335"/>
      <c r="C5" s="338"/>
      <c r="D5" s="339"/>
      <c r="E5" s="437"/>
      <c r="F5" s="438"/>
      <c r="G5" s="438"/>
      <c r="H5" s="29" t="str">
        <f>IFERROR(VLOOKUP($J5,$Y$2:$AB$34,2,0),"")</f>
        <v>James Deayn</v>
      </c>
      <c r="I5" s="19" t="str">
        <f>IFERROR(VLOOKUP($J5,$Y$2:$AB$34,3,0),"")</f>
        <v>Kings Langley</v>
      </c>
      <c r="J5" s="247">
        <v>324</v>
      </c>
      <c r="K5" s="248">
        <v>11.62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>
        <f t="shared" si="4"/>
        <v>2</v>
      </c>
      <c r="P5" s="147">
        <f t="shared" si="5"/>
        <v>11.62</v>
      </c>
      <c r="Q5" s="78" t="str">
        <f t="shared" si="6"/>
        <v>James Deayn</v>
      </c>
      <c r="R5" s="78" t="str">
        <f t="shared" si="6"/>
        <v>Kings Langley</v>
      </c>
      <c r="S5" s="57">
        <f t="shared" si="3"/>
        <v>324</v>
      </c>
      <c r="T5" s="335"/>
      <c r="U5" s="408"/>
      <c r="V5" s="409"/>
      <c r="W5" s="410"/>
      <c r="X5" s="335"/>
      <c r="Y5" s="254">
        <v>324</v>
      </c>
      <c r="Z5" s="255" t="s">
        <v>76</v>
      </c>
      <c r="AA5" s="264" t="s">
        <v>77</v>
      </c>
    </row>
    <row r="6" spans="1:27" ht="9.9499999999999993" customHeight="1">
      <c r="A6" s="335"/>
      <c r="B6" s="335"/>
      <c r="C6" s="338"/>
      <c r="D6" s="339"/>
      <c r="E6" s="437"/>
      <c r="F6" s="438"/>
      <c r="G6" s="438"/>
      <c r="H6" s="29" t="str">
        <f t="shared" ref="H6:H34" si="7">IFERROR(VLOOKUP($J6,$Y$2:$AB$34,2,0),"")</f>
        <v/>
      </c>
      <c r="I6" s="19" t="str">
        <f t="shared" ref="I6:I34" si="8">IFERROR(VLOOKUP($J6,$Y$2:$AB$34,3,0),"")</f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Jumper</v>
      </c>
      <c r="P6" s="147">
        <f t="shared" si="5"/>
        <v>0</v>
      </c>
      <c r="Q6" s="78" t="str">
        <f t="shared" si="6"/>
        <v/>
      </c>
      <c r="R6" s="78" t="str">
        <f t="shared" si="6"/>
        <v/>
      </c>
      <c r="S6" s="57">
        <f t="shared" si="3"/>
        <v>0</v>
      </c>
      <c r="T6" s="335"/>
      <c r="U6" s="408"/>
      <c r="V6" s="409"/>
      <c r="W6" s="410"/>
      <c r="X6" s="335"/>
      <c r="Y6" s="254"/>
      <c r="Z6" s="255"/>
      <c r="AA6" s="264"/>
    </row>
    <row r="7" spans="1:27" ht="9.9499999999999993" customHeight="1">
      <c r="A7" s="335"/>
      <c r="B7" s="335"/>
      <c r="C7" s="338"/>
      <c r="D7" s="339"/>
      <c r="E7" s="437"/>
      <c r="F7" s="438"/>
      <c r="G7" s="438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Jumper</v>
      </c>
      <c r="P7" s="147">
        <f t="shared" si="5"/>
        <v>0</v>
      </c>
      <c r="Q7" s="78" t="str">
        <f t="shared" si="6"/>
        <v/>
      </c>
      <c r="R7" s="78" t="str">
        <f t="shared" si="6"/>
        <v/>
      </c>
      <c r="S7" s="57">
        <f t="shared" si="3"/>
        <v>0</v>
      </c>
      <c r="T7" s="335"/>
      <c r="U7" s="405" t="s">
        <v>56</v>
      </c>
      <c r="V7" s="406"/>
      <c r="W7" s="407"/>
      <c r="X7" s="335"/>
      <c r="Y7" s="254"/>
      <c r="Z7" s="255"/>
      <c r="AA7" s="264"/>
    </row>
    <row r="8" spans="1:27" ht="9.9499999999999993" customHeight="1">
      <c r="A8" s="335"/>
      <c r="B8" s="335"/>
      <c r="C8" s="338"/>
      <c r="D8" s="339"/>
      <c r="E8" s="437"/>
      <c r="F8" s="438"/>
      <c r="G8" s="438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Jumper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35"/>
      <c r="U8" s="408"/>
      <c r="V8" s="409"/>
      <c r="W8" s="410"/>
      <c r="X8" s="335"/>
      <c r="Y8" s="254"/>
      <c r="Z8" s="255"/>
      <c r="AA8" s="264"/>
    </row>
    <row r="9" spans="1:27" ht="9.9499999999999993" customHeight="1">
      <c r="A9" s="335"/>
      <c r="B9" s="335"/>
      <c r="C9" s="338"/>
      <c r="D9" s="339"/>
      <c r="E9" s="437"/>
      <c r="F9" s="438"/>
      <c r="G9" s="438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Jumper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35"/>
      <c r="U9" s="408"/>
      <c r="V9" s="409"/>
      <c r="W9" s="410"/>
      <c r="X9" s="335"/>
      <c r="Y9" s="254"/>
      <c r="Z9" s="255"/>
      <c r="AA9" s="264"/>
    </row>
    <row r="10" spans="1:27" ht="9.9499999999999993" customHeight="1">
      <c r="A10" s="335"/>
      <c r="B10" s="335"/>
      <c r="C10" s="338"/>
      <c r="D10" s="339"/>
      <c r="E10" s="437"/>
      <c r="F10" s="438"/>
      <c r="G10" s="438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Jumper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35"/>
      <c r="U10" s="323" t="s">
        <v>57</v>
      </c>
      <c r="V10" s="324"/>
      <c r="W10" s="325"/>
      <c r="X10" s="335"/>
      <c r="Y10" s="254"/>
      <c r="Z10" s="255"/>
      <c r="AA10" s="264"/>
    </row>
    <row r="11" spans="1:27" ht="9.9499999999999993" customHeight="1">
      <c r="A11" s="335"/>
      <c r="B11" s="335"/>
      <c r="C11" s="338"/>
      <c r="D11" s="339"/>
      <c r="E11" s="437"/>
      <c r="F11" s="438"/>
      <c r="G11" s="438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Jumper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35"/>
      <c r="U11" s="317"/>
      <c r="V11" s="318"/>
      <c r="W11" s="319"/>
      <c r="X11" s="335"/>
      <c r="Y11" s="254"/>
      <c r="Z11" s="255"/>
      <c r="AA11" s="264"/>
    </row>
    <row r="12" spans="1:27" ht="9.9499999999999993" customHeight="1">
      <c r="A12" s="335"/>
      <c r="B12" s="335"/>
      <c r="C12" s="338"/>
      <c r="D12" s="339"/>
      <c r="E12" s="437"/>
      <c r="F12" s="438"/>
      <c r="G12" s="438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Jumper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35"/>
      <c r="U12" s="320"/>
      <c r="V12" s="321"/>
      <c r="W12" s="322"/>
      <c r="X12" s="335"/>
      <c r="Y12" s="254"/>
      <c r="Z12" s="255"/>
      <c r="AA12" s="264"/>
    </row>
    <row r="13" spans="1:27" ht="9.9499999999999993" customHeight="1">
      <c r="A13" s="335"/>
      <c r="B13" s="335"/>
      <c r="C13" s="338"/>
      <c r="D13" s="339"/>
      <c r="E13" s="437"/>
      <c r="F13" s="438"/>
      <c r="G13" s="438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Jumper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35"/>
      <c r="U13" s="323" t="s">
        <v>58</v>
      </c>
      <c r="V13" s="324"/>
      <c r="W13" s="325"/>
      <c r="X13" s="335"/>
      <c r="Y13" s="254"/>
      <c r="Z13" s="255"/>
      <c r="AA13" s="264"/>
    </row>
    <row r="14" spans="1:27" ht="9.9499999999999993" customHeight="1">
      <c r="A14" s="335"/>
      <c r="B14" s="335"/>
      <c r="C14" s="338"/>
      <c r="D14" s="339"/>
      <c r="E14" s="437"/>
      <c r="F14" s="438"/>
      <c r="G14" s="438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Jumper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35"/>
      <c r="U14" s="317"/>
      <c r="V14" s="318"/>
      <c r="W14" s="319"/>
      <c r="X14" s="335"/>
      <c r="Y14" s="254"/>
      <c r="Z14" s="255"/>
      <c r="AA14" s="264"/>
    </row>
    <row r="15" spans="1:27" ht="9.9499999999999993" customHeight="1">
      <c r="A15" s="335"/>
      <c r="B15" s="335"/>
      <c r="C15" s="338"/>
      <c r="D15" s="339"/>
      <c r="E15" s="437"/>
      <c r="F15" s="438"/>
      <c r="G15" s="438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Jumper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35"/>
      <c r="U15" s="320"/>
      <c r="V15" s="321"/>
      <c r="W15" s="322"/>
      <c r="X15" s="335"/>
      <c r="Y15" s="254"/>
      <c r="Z15" s="255"/>
      <c r="AA15" s="264"/>
    </row>
    <row r="16" spans="1:27" ht="9.9499999999999993" customHeight="1">
      <c r="A16" s="335"/>
      <c r="B16" s="335"/>
      <c r="C16" s="338"/>
      <c r="D16" s="339"/>
      <c r="E16" s="437"/>
      <c r="F16" s="438"/>
      <c r="G16" s="438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Jumper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35"/>
      <c r="U16" s="323"/>
      <c r="V16" s="324"/>
      <c r="W16" s="325"/>
      <c r="X16" s="335"/>
      <c r="Y16" s="254"/>
      <c r="Z16" s="255"/>
      <c r="AA16" s="264"/>
    </row>
    <row r="17" spans="1:27" ht="9.9499999999999993" customHeight="1">
      <c r="A17" s="335"/>
      <c r="B17" s="335"/>
      <c r="C17" s="338"/>
      <c r="D17" s="339"/>
      <c r="E17" s="437"/>
      <c r="F17" s="438"/>
      <c r="G17" s="438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Jumper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35"/>
      <c r="U17" s="317"/>
      <c r="V17" s="318"/>
      <c r="W17" s="319"/>
      <c r="X17" s="335"/>
      <c r="Y17" s="254"/>
      <c r="Z17" s="255"/>
      <c r="AA17" s="264"/>
    </row>
    <row r="18" spans="1:27" ht="9.9499999999999993" customHeight="1">
      <c r="A18" s="335"/>
      <c r="B18" s="335"/>
      <c r="C18" s="338"/>
      <c r="D18" s="339"/>
      <c r="E18" s="437"/>
      <c r="F18" s="438"/>
      <c r="G18" s="438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Jumper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35"/>
      <c r="U18" s="320"/>
      <c r="V18" s="321"/>
      <c r="W18" s="322"/>
      <c r="X18" s="335"/>
      <c r="Y18" s="254"/>
      <c r="Z18" s="255"/>
      <c r="AA18" s="264"/>
    </row>
    <row r="19" spans="1:27" ht="9.9499999999999993" customHeight="1">
      <c r="A19" s="335"/>
      <c r="B19" s="335"/>
      <c r="C19" s="338"/>
      <c r="D19" s="339"/>
      <c r="E19" s="437"/>
      <c r="F19" s="438"/>
      <c r="G19" s="438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Jumper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35"/>
      <c r="U19" s="323"/>
      <c r="V19" s="324"/>
      <c r="W19" s="325"/>
      <c r="X19" s="335"/>
      <c r="Y19" s="254"/>
      <c r="Z19" s="255"/>
      <c r="AA19" s="264"/>
    </row>
    <row r="20" spans="1:27" ht="9.9499999999999993" customHeight="1">
      <c r="A20" s="335"/>
      <c r="B20" s="335"/>
      <c r="C20" s="338"/>
      <c r="D20" s="339"/>
      <c r="E20" s="437"/>
      <c r="F20" s="438"/>
      <c r="G20" s="438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Jumper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35"/>
      <c r="U20" s="317"/>
      <c r="V20" s="318"/>
      <c r="W20" s="319"/>
      <c r="X20" s="335"/>
      <c r="Y20" s="254"/>
      <c r="Z20" s="255"/>
      <c r="AA20" s="264"/>
    </row>
    <row r="21" spans="1:27" ht="9.9499999999999993" customHeight="1">
      <c r="A21" s="335"/>
      <c r="B21" s="335"/>
      <c r="C21" s="338"/>
      <c r="D21" s="339"/>
      <c r="E21" s="437"/>
      <c r="F21" s="438"/>
      <c r="G21" s="438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Jumper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35"/>
      <c r="U21" s="320"/>
      <c r="V21" s="321"/>
      <c r="W21" s="322"/>
      <c r="X21" s="335"/>
      <c r="Y21" s="254"/>
      <c r="Z21" s="255"/>
      <c r="AA21" s="264"/>
    </row>
    <row r="22" spans="1:27" ht="9.9499999999999993" customHeight="1">
      <c r="A22" s="335"/>
      <c r="B22" s="335"/>
      <c r="C22" s="338"/>
      <c r="D22" s="339"/>
      <c r="E22" s="437"/>
      <c r="F22" s="438"/>
      <c r="G22" s="438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Jumper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35"/>
      <c r="U22" s="356"/>
      <c r="V22" s="357"/>
      <c r="W22" s="358"/>
      <c r="X22" s="335"/>
      <c r="Y22" s="254"/>
      <c r="Z22" s="255"/>
      <c r="AA22" s="264"/>
    </row>
    <row r="23" spans="1:27" ht="9.9499999999999993" customHeight="1">
      <c r="A23" s="335"/>
      <c r="B23" s="335"/>
      <c r="C23" s="338"/>
      <c r="D23" s="339"/>
      <c r="E23" s="437"/>
      <c r="F23" s="438"/>
      <c r="G23" s="438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Jumper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35"/>
      <c r="U23" s="359"/>
      <c r="V23" s="360"/>
      <c r="W23" s="361"/>
      <c r="X23" s="335"/>
      <c r="Y23" s="254"/>
      <c r="Z23" s="255"/>
      <c r="AA23" s="264"/>
    </row>
    <row r="24" spans="1:27" ht="9.9499999999999993" customHeight="1">
      <c r="A24" s="335"/>
      <c r="B24" s="335"/>
      <c r="C24" s="338"/>
      <c r="D24" s="339"/>
      <c r="E24" s="437"/>
      <c r="F24" s="438"/>
      <c r="G24" s="438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Jumper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35"/>
      <c r="U24" s="362"/>
      <c r="V24" s="363"/>
      <c r="W24" s="364"/>
      <c r="X24" s="335"/>
      <c r="Y24" s="254"/>
      <c r="Z24" s="255"/>
      <c r="AA24" s="264"/>
    </row>
    <row r="25" spans="1:27" ht="9.9499999999999993" customHeight="1">
      <c r="A25" s="335"/>
      <c r="B25" s="335"/>
      <c r="C25" s="338"/>
      <c r="D25" s="339"/>
      <c r="E25" s="437"/>
      <c r="F25" s="438"/>
      <c r="G25" s="438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Jumper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35"/>
      <c r="U25" s="411"/>
      <c r="V25" s="412"/>
      <c r="W25" s="413"/>
      <c r="X25" s="335"/>
      <c r="Y25" s="254"/>
      <c r="Z25" s="255"/>
      <c r="AA25" s="264"/>
    </row>
    <row r="26" spans="1:27" ht="9.9499999999999993" customHeight="1">
      <c r="A26" s="335"/>
      <c r="B26" s="335"/>
      <c r="C26" s="338"/>
      <c r="D26" s="339"/>
      <c r="E26" s="437"/>
      <c r="F26" s="438"/>
      <c r="G26" s="438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Jumper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35"/>
      <c r="U26" s="411"/>
      <c r="V26" s="412"/>
      <c r="W26" s="413"/>
      <c r="X26" s="335"/>
      <c r="Y26" s="254"/>
      <c r="Z26" s="255"/>
      <c r="AA26" s="264"/>
    </row>
    <row r="27" spans="1:27" ht="9.9499999999999993" customHeight="1">
      <c r="A27" s="335"/>
      <c r="B27" s="335"/>
      <c r="C27" s="338"/>
      <c r="D27" s="339"/>
      <c r="E27" s="437"/>
      <c r="F27" s="438"/>
      <c r="G27" s="438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Jumper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35"/>
      <c r="U27" s="411"/>
      <c r="V27" s="412"/>
      <c r="W27" s="413"/>
      <c r="X27" s="335"/>
      <c r="Y27" s="254"/>
      <c r="Z27" s="255"/>
      <c r="AA27" s="264"/>
    </row>
    <row r="28" spans="1:27" ht="9.9499999999999993" customHeight="1">
      <c r="A28" s="335"/>
      <c r="B28" s="335"/>
      <c r="C28" s="338"/>
      <c r="D28" s="339"/>
      <c r="E28" s="437"/>
      <c r="F28" s="438"/>
      <c r="G28" s="438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Jumper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35"/>
      <c r="U28" s="411"/>
      <c r="V28" s="412"/>
      <c r="W28" s="413"/>
      <c r="X28" s="335"/>
      <c r="Y28" s="254"/>
      <c r="Z28" s="255"/>
      <c r="AA28" s="264"/>
    </row>
    <row r="29" spans="1:27" ht="9.9499999999999993" customHeight="1">
      <c r="A29" s="335"/>
      <c r="B29" s="335"/>
      <c r="C29" s="338"/>
      <c r="D29" s="339"/>
      <c r="E29" s="437"/>
      <c r="F29" s="438"/>
      <c r="G29" s="438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Jumper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35"/>
      <c r="U29" s="411"/>
      <c r="V29" s="412"/>
      <c r="W29" s="413"/>
      <c r="X29" s="335"/>
      <c r="Y29" s="254"/>
      <c r="Z29" s="255"/>
      <c r="AA29" s="264"/>
    </row>
    <row r="30" spans="1:27" ht="9.9499999999999993" customHeight="1" thickBot="1">
      <c r="A30" s="335"/>
      <c r="B30" s="335"/>
      <c r="C30" s="338"/>
      <c r="D30" s="339"/>
      <c r="E30" s="437"/>
      <c r="F30" s="438"/>
      <c r="G30" s="438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Jumper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35"/>
      <c r="U30" s="414"/>
      <c r="V30" s="415"/>
      <c r="W30" s="416"/>
      <c r="X30" s="335"/>
      <c r="Y30" s="254"/>
      <c r="Z30" s="255"/>
      <c r="AA30" s="264"/>
    </row>
    <row r="31" spans="1:27" ht="9.9499999999999993" customHeight="1">
      <c r="A31" s="335"/>
      <c r="B31" s="335"/>
      <c r="C31" s="338"/>
      <c r="D31" s="339"/>
      <c r="E31" s="437"/>
      <c r="F31" s="438"/>
      <c r="G31" s="438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Jumper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35"/>
      <c r="U31" s="378"/>
      <c r="V31" s="378"/>
      <c r="W31" s="378"/>
      <c r="X31" s="335"/>
      <c r="Y31" s="254"/>
      <c r="Z31" s="255"/>
      <c r="AA31" s="264"/>
    </row>
    <row r="32" spans="1:27" ht="9.9499999999999993" customHeight="1">
      <c r="A32" s="335"/>
      <c r="B32" s="335"/>
      <c r="C32" s="338"/>
      <c r="D32" s="339"/>
      <c r="E32" s="437"/>
      <c r="F32" s="438"/>
      <c r="G32" s="438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Jumper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35"/>
      <c r="U32" s="381"/>
      <c r="V32" s="381"/>
      <c r="W32" s="381"/>
      <c r="X32" s="335"/>
      <c r="Y32" s="254"/>
      <c r="Z32" s="255"/>
      <c r="AA32" s="264"/>
    </row>
    <row r="33" spans="1:28" ht="9.9499999999999993" customHeight="1">
      <c r="A33" s="335"/>
      <c r="B33" s="335"/>
      <c r="C33" s="338"/>
      <c r="D33" s="339"/>
      <c r="E33" s="437"/>
      <c r="F33" s="438"/>
      <c r="G33" s="438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Jumper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35"/>
      <c r="U33" s="381"/>
      <c r="V33" s="381"/>
      <c r="W33" s="381"/>
      <c r="X33" s="335"/>
      <c r="Y33" s="254"/>
      <c r="Z33" s="255"/>
      <c r="AA33" s="264"/>
    </row>
    <row r="34" spans="1:28" ht="9.9499999999999993" customHeight="1" thickBot="1">
      <c r="A34" s="335"/>
      <c r="B34" s="335"/>
      <c r="C34" s="338"/>
      <c r="D34" s="339"/>
      <c r="E34" s="439"/>
      <c r="F34" s="440"/>
      <c r="G34" s="440"/>
      <c r="H34" s="38" t="str">
        <f t="shared" si="7"/>
        <v/>
      </c>
      <c r="I34" s="218" t="str">
        <f t="shared" si="8"/>
        <v/>
      </c>
      <c r="J34" s="250"/>
      <c r="K34" s="251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Jumper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35"/>
      <c r="U34" s="381"/>
      <c r="V34" s="381"/>
      <c r="W34" s="381"/>
      <c r="X34" s="335"/>
      <c r="Y34" s="257"/>
      <c r="Z34" s="258"/>
      <c r="AA34" s="265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>Jerome Bosman-Ceasar</v>
      </c>
      <c r="I35" s="213" t="str">
        <f>IFERROR(VLOOKUP($G35,$O$3:$S$34,4,0),"")</f>
        <v>Hitchin boys school</v>
      </c>
      <c r="J35" s="88">
        <f>IFERROR(VLOOKUP($G35,$O$3:$S$34,5,0),"")</f>
        <v>248</v>
      </c>
      <c r="K35" s="98">
        <f>IFERROR(VLOOKUP($G35,$O$3:$S$34,2,0),0)</f>
        <v>12.4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28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9">IFERROR(VLOOKUP($G36,$O$3:$S$34,3,0),"")</f>
        <v>James Deayn</v>
      </c>
      <c r="I36" s="216" t="str">
        <f t="shared" ref="I36:I46" si="10">IFERROR(VLOOKUP($G36,$O$3:$S$34,4,0),"")</f>
        <v>Kings Langley</v>
      </c>
      <c r="J36" s="92">
        <f t="shared" ref="J36:J46" si="11">IFERROR(VLOOKUP($G36,$O$3:$S$34,5,0),"")</f>
        <v>324</v>
      </c>
      <c r="K36" s="154">
        <f>IFERROR(VLOOKUP($G36,$O$3:$S$34,2,0),0)</f>
        <v>11.62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9"/>
        <v xml:space="preserve">Shaun Shen </v>
      </c>
      <c r="I37" s="217" t="str">
        <f t="shared" si="10"/>
        <v xml:space="preserve">Aldenham </v>
      </c>
      <c r="J37" s="93">
        <f t="shared" si="11"/>
        <v>11</v>
      </c>
      <c r="K37" s="155">
        <f>IFERROR(VLOOKUP($G37,$O$3:$S$34,2,0),0)</f>
        <v>11.55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9"/>
        <v/>
      </c>
      <c r="I38" s="56" t="str">
        <f t="shared" si="10"/>
        <v/>
      </c>
      <c r="J38" s="53" t="str">
        <f t="shared" si="11"/>
        <v/>
      </c>
      <c r="K38" s="4">
        <f>IFERROR(VLOOKUP($G38,$O$3:$S$34,2,0),0)</f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9"/>
        <v/>
      </c>
      <c r="I39" s="56" t="str">
        <f t="shared" si="10"/>
        <v/>
      </c>
      <c r="J39" s="53" t="str">
        <f t="shared" si="11"/>
        <v/>
      </c>
      <c r="K39" s="4">
        <f>IFERROR(VLOOKUP($G39,$O$3:$S$34,2,0),0)</f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9"/>
        <v/>
      </c>
      <c r="I40" s="56" t="str">
        <f t="shared" si="10"/>
        <v/>
      </c>
      <c r="J40" s="53" t="str">
        <f t="shared" si="11"/>
        <v/>
      </c>
      <c r="K40" s="4">
        <f t="shared" ref="K40:K46" si="12">IFERROR(VLOOKUP($G40,$O$3:$S$34,2,0),0)</f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9"/>
        <v/>
      </c>
      <c r="I41" s="56" t="str">
        <f t="shared" si="10"/>
        <v/>
      </c>
      <c r="J41" s="53" t="str">
        <f t="shared" si="11"/>
        <v/>
      </c>
      <c r="K41" s="4">
        <f t="shared" si="12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9"/>
        <v/>
      </c>
      <c r="I42" s="56" t="str">
        <f t="shared" si="10"/>
        <v/>
      </c>
      <c r="J42" s="53" t="str">
        <f t="shared" si="11"/>
        <v/>
      </c>
      <c r="K42" s="4">
        <f t="shared" si="12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9"/>
        <v/>
      </c>
      <c r="I43" s="56" t="str">
        <f t="shared" si="10"/>
        <v/>
      </c>
      <c r="J43" s="53" t="str">
        <f t="shared" si="11"/>
        <v/>
      </c>
      <c r="K43" s="4">
        <f t="shared" si="12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14.22</v>
      </c>
      <c r="E44" s="430"/>
      <c r="F44" s="431"/>
      <c r="G44" s="68">
        <v>10</v>
      </c>
      <c r="H44" s="157" t="str">
        <f t="shared" si="9"/>
        <v/>
      </c>
      <c r="I44" s="56" t="str">
        <f t="shared" si="10"/>
        <v/>
      </c>
      <c r="J44" s="53" t="str">
        <f t="shared" si="11"/>
        <v/>
      </c>
      <c r="K44" s="4">
        <f t="shared" si="12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14.2</v>
      </c>
      <c r="E45" s="430"/>
      <c r="F45" s="431"/>
      <c r="G45" s="68">
        <v>11</v>
      </c>
      <c r="H45" s="157" t="str">
        <f t="shared" si="9"/>
        <v/>
      </c>
      <c r="I45" s="56" t="str">
        <f t="shared" si="10"/>
        <v/>
      </c>
      <c r="J45" s="53" t="str">
        <f t="shared" si="11"/>
        <v/>
      </c>
      <c r="K45" s="4">
        <f t="shared" si="12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13.5</v>
      </c>
      <c r="E46" s="432"/>
      <c r="F46" s="433"/>
      <c r="G46" s="69">
        <v>12</v>
      </c>
      <c r="H46" s="158" t="str">
        <f t="shared" si="9"/>
        <v/>
      </c>
      <c r="I46" s="61" t="str">
        <f t="shared" si="10"/>
        <v/>
      </c>
      <c r="J46" s="58" t="str">
        <f t="shared" si="11"/>
        <v/>
      </c>
      <c r="K46" s="5">
        <f t="shared" si="12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E35:F46"/>
    <mergeCell ref="C43:D43"/>
    <mergeCell ref="O35:O37"/>
    <mergeCell ref="O38:O46"/>
    <mergeCell ref="E3:G34"/>
    <mergeCell ref="C2:D42"/>
    <mergeCell ref="U16:W18"/>
    <mergeCell ref="U4:W6"/>
    <mergeCell ref="U7:W9"/>
    <mergeCell ref="U10:W12"/>
    <mergeCell ref="U13:W15"/>
    <mergeCell ref="T2:T46"/>
  </mergeCells>
  <phoneticPr fontId="11" type="noConversion"/>
  <conditionalFormatting sqref="G35:G46">
    <cfRule type="cellIs" dxfId="48" priority="1" operator="between">
      <formula>2.9</formula>
      <formula>3.1</formula>
    </cfRule>
    <cfRule type="cellIs" dxfId="47" priority="2" operator="between">
      <formula>1.9</formula>
      <formula>2.1</formula>
    </cfRule>
    <cfRule type="cellIs" dxfId="46" priority="3" operator="between">
      <formula>0.9</formula>
      <formula>1.1</formula>
    </cfRule>
  </conditionalFormatting>
  <conditionalFormatting sqref="O3:O34">
    <cfRule type="cellIs" dxfId="45" priority="4" operator="between">
      <formula>2.9</formula>
      <formula>3.1</formula>
    </cfRule>
    <cfRule type="cellIs" dxfId="44" priority="5" operator="between">
      <formula>1.9</formula>
      <formula>2.1</formula>
    </cfRule>
    <cfRule type="cellIs" dxfId="43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A2" zoomScaleNormal="100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14.7109375" style="150" hidden="1" customWidth="1"/>
    <col min="17" max="18" width="9.7109375" style="44" hidden="1" customWidth="1"/>
    <col min="19" max="19" width="6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0.28515625" style="44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29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35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35" t="s">
        <v>7</v>
      </c>
      <c r="F3" s="436"/>
      <c r="G3" s="436"/>
      <c r="H3" s="40" t="str">
        <f>IFERROR(VLOOKUP($J3,$Y$2:$AB$34,2,0),"")</f>
        <v>Adefuyi Olagbegi</v>
      </c>
      <c r="I3" s="212" t="str">
        <f>IFERROR(VLOOKUP($J3,$Y$2:$AB$34,3,0),"")</f>
        <v>Haberdashers' Boys' School</v>
      </c>
      <c r="J3" s="245">
        <v>190</v>
      </c>
      <c r="K3" s="246">
        <v>1.78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88">
        <f t="shared" ref="O3:O34" si="3">IF(K3&gt;0,RANK(K3,$K$3:$K$34,0),"No Jumper")</f>
        <v>1</v>
      </c>
      <c r="P3" s="146">
        <f>K3</f>
        <v>1.78</v>
      </c>
      <c r="Q3" s="79" t="str">
        <f t="shared" ref="Q3:R34" si="4">H3</f>
        <v>Adefuyi Olagbegi</v>
      </c>
      <c r="R3" s="79" t="str">
        <f t="shared" si="4"/>
        <v>Haberdashers' Boys' School</v>
      </c>
      <c r="S3" s="52">
        <f>J3</f>
        <v>190</v>
      </c>
      <c r="T3" s="335"/>
      <c r="U3" s="402"/>
      <c r="V3" s="403"/>
      <c r="W3" s="404"/>
      <c r="X3" s="335"/>
      <c r="Y3" s="254">
        <v>190</v>
      </c>
      <c r="Z3" s="255" t="s">
        <v>94</v>
      </c>
      <c r="AA3" s="264" t="s">
        <v>72</v>
      </c>
    </row>
    <row r="4" spans="1:27" ht="9.9499999999999993" customHeight="1">
      <c r="A4" s="335"/>
      <c r="B4" s="335"/>
      <c r="C4" s="338"/>
      <c r="D4" s="339"/>
      <c r="E4" s="437"/>
      <c r="F4" s="438"/>
      <c r="G4" s="438"/>
      <c r="H4" s="29" t="str">
        <f>IFERROR(VLOOKUP($J4,$Y$2:$AB$34,2,0),"")</f>
        <v/>
      </c>
      <c r="I4" s="19" t="str">
        <f>IFERROR(VLOOKUP($J4,$Y$2:$AB$34,3,0),"")</f>
        <v/>
      </c>
      <c r="J4" s="247"/>
      <c r="K4" s="248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 t="str">
        <f t="shared" si="3"/>
        <v>No Jumper</v>
      </c>
      <c r="P4" s="147">
        <f t="shared" ref="P4:P34" si="5">K4</f>
        <v>0</v>
      </c>
      <c r="Q4" s="78" t="str">
        <f t="shared" si="4"/>
        <v/>
      </c>
      <c r="R4" s="78" t="str">
        <f t="shared" si="4"/>
        <v/>
      </c>
      <c r="S4" s="57">
        <f t="shared" ref="S4:S34" si="6">J4</f>
        <v>0</v>
      </c>
      <c r="T4" s="335"/>
      <c r="U4" s="405" t="s">
        <v>20</v>
      </c>
      <c r="V4" s="406"/>
      <c r="W4" s="407"/>
      <c r="X4" s="335"/>
      <c r="Y4" s="254">
        <v>551</v>
      </c>
      <c r="Z4" s="255" t="s">
        <v>111</v>
      </c>
      <c r="AA4" s="264" t="s">
        <v>64</v>
      </c>
    </row>
    <row r="5" spans="1:27" ht="9.9499999999999993" customHeight="1">
      <c r="A5" s="335"/>
      <c r="B5" s="335"/>
      <c r="C5" s="338"/>
      <c r="D5" s="339"/>
      <c r="E5" s="437"/>
      <c r="F5" s="438"/>
      <c r="G5" s="438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7"/>
      <c r="K5" s="248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3"/>
        <v>No Jumper</v>
      </c>
      <c r="P5" s="147">
        <f t="shared" si="5"/>
        <v>0</v>
      </c>
      <c r="Q5" s="78" t="str">
        <f t="shared" si="4"/>
        <v/>
      </c>
      <c r="R5" s="78" t="str">
        <f t="shared" si="4"/>
        <v/>
      </c>
      <c r="S5" s="57">
        <f t="shared" si="6"/>
        <v>0</v>
      </c>
      <c r="T5" s="335"/>
      <c r="U5" s="408"/>
      <c r="V5" s="409"/>
      <c r="W5" s="410"/>
      <c r="X5" s="335"/>
      <c r="Y5" s="254"/>
      <c r="Z5" s="255"/>
      <c r="AA5" s="264"/>
    </row>
    <row r="6" spans="1:27" ht="9.9499999999999993" customHeight="1">
      <c r="A6" s="335"/>
      <c r="B6" s="335"/>
      <c r="C6" s="338"/>
      <c r="D6" s="339"/>
      <c r="E6" s="437"/>
      <c r="F6" s="438"/>
      <c r="G6" s="438"/>
      <c r="H6" s="29" t="str">
        <f t="shared" si="7"/>
        <v/>
      </c>
      <c r="I6" s="19" t="str">
        <f t="shared" si="8"/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3"/>
        <v>No Jumper</v>
      </c>
      <c r="P6" s="147">
        <f t="shared" si="5"/>
        <v>0</v>
      </c>
      <c r="Q6" s="78" t="str">
        <f t="shared" si="4"/>
        <v/>
      </c>
      <c r="R6" s="78" t="str">
        <f t="shared" si="4"/>
        <v/>
      </c>
      <c r="S6" s="57">
        <f t="shared" si="6"/>
        <v>0</v>
      </c>
      <c r="T6" s="335"/>
      <c r="U6" s="408"/>
      <c r="V6" s="409"/>
      <c r="W6" s="410"/>
      <c r="X6" s="335"/>
      <c r="Y6" s="254"/>
      <c r="Z6" s="255"/>
      <c r="AA6" s="264"/>
    </row>
    <row r="7" spans="1:27" ht="9.9499999999999993" customHeight="1">
      <c r="A7" s="335"/>
      <c r="B7" s="335"/>
      <c r="C7" s="338"/>
      <c r="D7" s="339"/>
      <c r="E7" s="437"/>
      <c r="F7" s="438"/>
      <c r="G7" s="438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3"/>
        <v>No Jumper</v>
      </c>
      <c r="P7" s="147">
        <f t="shared" si="5"/>
        <v>0</v>
      </c>
      <c r="Q7" s="78" t="str">
        <f t="shared" si="4"/>
        <v/>
      </c>
      <c r="R7" s="78" t="str">
        <f t="shared" si="4"/>
        <v/>
      </c>
      <c r="S7" s="57">
        <f t="shared" si="6"/>
        <v>0</v>
      </c>
      <c r="T7" s="335"/>
      <c r="U7" s="405" t="s">
        <v>59</v>
      </c>
      <c r="V7" s="406"/>
      <c r="W7" s="407"/>
      <c r="X7" s="335"/>
      <c r="Y7" s="254"/>
      <c r="Z7" s="255"/>
      <c r="AA7" s="264"/>
    </row>
    <row r="8" spans="1:27" ht="9.9499999999999993" customHeight="1">
      <c r="A8" s="335"/>
      <c r="B8" s="335"/>
      <c r="C8" s="338"/>
      <c r="D8" s="339"/>
      <c r="E8" s="437"/>
      <c r="F8" s="438"/>
      <c r="G8" s="438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3"/>
        <v>No Jumper</v>
      </c>
      <c r="P8" s="147">
        <f t="shared" si="5"/>
        <v>0</v>
      </c>
      <c r="Q8" s="78" t="str">
        <f t="shared" si="4"/>
        <v/>
      </c>
      <c r="R8" s="78" t="str">
        <f t="shared" si="4"/>
        <v/>
      </c>
      <c r="S8" s="57">
        <f t="shared" si="6"/>
        <v>0</v>
      </c>
      <c r="T8" s="335"/>
      <c r="U8" s="408"/>
      <c r="V8" s="409"/>
      <c r="W8" s="410"/>
      <c r="X8" s="335"/>
      <c r="Y8" s="254"/>
      <c r="Z8" s="255"/>
      <c r="AA8" s="264"/>
    </row>
    <row r="9" spans="1:27" ht="9.9499999999999993" customHeight="1">
      <c r="A9" s="335"/>
      <c r="B9" s="335"/>
      <c r="C9" s="338"/>
      <c r="D9" s="339"/>
      <c r="E9" s="437"/>
      <c r="F9" s="438"/>
      <c r="G9" s="438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3"/>
        <v>No Jumper</v>
      </c>
      <c r="P9" s="147">
        <f t="shared" si="5"/>
        <v>0</v>
      </c>
      <c r="Q9" s="78" t="str">
        <f t="shared" si="4"/>
        <v/>
      </c>
      <c r="R9" s="78" t="str">
        <f t="shared" si="4"/>
        <v/>
      </c>
      <c r="S9" s="57">
        <f t="shared" si="6"/>
        <v>0</v>
      </c>
      <c r="T9" s="335"/>
      <c r="U9" s="408"/>
      <c r="V9" s="409"/>
      <c r="W9" s="410"/>
      <c r="X9" s="335"/>
      <c r="Y9" s="254"/>
      <c r="Z9" s="255"/>
      <c r="AA9" s="264"/>
    </row>
    <row r="10" spans="1:27" ht="9.9499999999999993" customHeight="1">
      <c r="A10" s="335"/>
      <c r="B10" s="335"/>
      <c r="C10" s="338"/>
      <c r="D10" s="339"/>
      <c r="E10" s="437"/>
      <c r="F10" s="438"/>
      <c r="G10" s="438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3"/>
        <v>No Jumper</v>
      </c>
      <c r="P10" s="147">
        <f t="shared" si="5"/>
        <v>0</v>
      </c>
      <c r="Q10" s="78" t="str">
        <f t="shared" si="4"/>
        <v/>
      </c>
      <c r="R10" s="78" t="str">
        <f t="shared" si="4"/>
        <v/>
      </c>
      <c r="S10" s="57">
        <f t="shared" si="6"/>
        <v>0</v>
      </c>
      <c r="T10" s="335"/>
      <c r="U10" s="323" t="s">
        <v>60</v>
      </c>
      <c r="V10" s="324"/>
      <c r="W10" s="325"/>
      <c r="X10" s="335"/>
      <c r="Y10" s="254"/>
      <c r="Z10" s="255"/>
      <c r="AA10" s="264"/>
    </row>
    <row r="11" spans="1:27" ht="9.9499999999999993" customHeight="1">
      <c r="A11" s="335"/>
      <c r="B11" s="335"/>
      <c r="C11" s="338"/>
      <c r="D11" s="339"/>
      <c r="E11" s="437"/>
      <c r="F11" s="438"/>
      <c r="G11" s="438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3"/>
        <v>No Jumper</v>
      </c>
      <c r="P11" s="147">
        <f t="shared" si="5"/>
        <v>0</v>
      </c>
      <c r="Q11" s="78" t="str">
        <f t="shared" si="4"/>
        <v/>
      </c>
      <c r="R11" s="78" t="str">
        <f t="shared" si="4"/>
        <v/>
      </c>
      <c r="S11" s="57">
        <f t="shared" si="6"/>
        <v>0</v>
      </c>
      <c r="T11" s="335"/>
      <c r="U11" s="317"/>
      <c r="V11" s="318"/>
      <c r="W11" s="319"/>
      <c r="X11" s="335"/>
      <c r="Y11" s="254"/>
      <c r="Z11" s="255"/>
      <c r="AA11" s="264"/>
    </row>
    <row r="12" spans="1:27" ht="9.9499999999999993" customHeight="1">
      <c r="A12" s="335"/>
      <c r="B12" s="335"/>
      <c r="C12" s="338"/>
      <c r="D12" s="339"/>
      <c r="E12" s="437"/>
      <c r="F12" s="438"/>
      <c r="G12" s="438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3"/>
        <v>No Jumper</v>
      </c>
      <c r="P12" s="147">
        <f t="shared" si="5"/>
        <v>0</v>
      </c>
      <c r="Q12" s="78" t="str">
        <f t="shared" si="4"/>
        <v/>
      </c>
      <c r="R12" s="78" t="str">
        <f t="shared" si="4"/>
        <v/>
      </c>
      <c r="S12" s="57">
        <f t="shared" si="6"/>
        <v>0</v>
      </c>
      <c r="T12" s="335"/>
      <c r="U12" s="320"/>
      <c r="V12" s="321"/>
      <c r="W12" s="322"/>
      <c r="X12" s="335"/>
      <c r="Y12" s="254"/>
      <c r="Z12" s="255"/>
      <c r="AA12" s="264"/>
    </row>
    <row r="13" spans="1:27" ht="9.9499999999999993" customHeight="1">
      <c r="A13" s="335"/>
      <c r="B13" s="335"/>
      <c r="C13" s="338"/>
      <c r="D13" s="339"/>
      <c r="E13" s="437"/>
      <c r="F13" s="438"/>
      <c r="G13" s="438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3"/>
        <v>No Jumper</v>
      </c>
      <c r="P13" s="147">
        <f t="shared" si="5"/>
        <v>0</v>
      </c>
      <c r="Q13" s="78" t="str">
        <f t="shared" si="4"/>
        <v/>
      </c>
      <c r="R13" s="78" t="str">
        <f t="shared" si="4"/>
        <v/>
      </c>
      <c r="S13" s="57">
        <f t="shared" si="6"/>
        <v>0</v>
      </c>
      <c r="T13" s="335"/>
      <c r="U13" s="323" t="s">
        <v>58</v>
      </c>
      <c r="V13" s="324"/>
      <c r="W13" s="325"/>
      <c r="X13" s="335"/>
      <c r="Y13" s="254"/>
      <c r="Z13" s="255"/>
      <c r="AA13" s="264"/>
    </row>
    <row r="14" spans="1:27" ht="9.9499999999999993" customHeight="1">
      <c r="A14" s="335"/>
      <c r="B14" s="335"/>
      <c r="C14" s="338"/>
      <c r="D14" s="339"/>
      <c r="E14" s="437"/>
      <c r="F14" s="438"/>
      <c r="G14" s="438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3"/>
        <v>No Jumper</v>
      </c>
      <c r="P14" s="147">
        <f t="shared" si="5"/>
        <v>0</v>
      </c>
      <c r="Q14" s="78" t="str">
        <f t="shared" si="4"/>
        <v/>
      </c>
      <c r="R14" s="78" t="str">
        <f t="shared" si="4"/>
        <v/>
      </c>
      <c r="S14" s="57">
        <f t="shared" si="6"/>
        <v>0</v>
      </c>
      <c r="T14" s="335"/>
      <c r="U14" s="317"/>
      <c r="V14" s="318"/>
      <c r="W14" s="319"/>
      <c r="X14" s="335"/>
      <c r="Y14" s="254"/>
      <c r="Z14" s="255"/>
      <c r="AA14" s="264"/>
    </row>
    <row r="15" spans="1:27" ht="9.9499999999999993" customHeight="1">
      <c r="A15" s="335"/>
      <c r="B15" s="335"/>
      <c r="C15" s="338"/>
      <c r="D15" s="339"/>
      <c r="E15" s="437"/>
      <c r="F15" s="438"/>
      <c r="G15" s="438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3"/>
        <v>No Jumper</v>
      </c>
      <c r="P15" s="147">
        <f t="shared" si="5"/>
        <v>0</v>
      </c>
      <c r="Q15" s="78" t="str">
        <f t="shared" si="4"/>
        <v/>
      </c>
      <c r="R15" s="78" t="str">
        <f t="shared" si="4"/>
        <v/>
      </c>
      <c r="S15" s="57">
        <f t="shared" si="6"/>
        <v>0</v>
      </c>
      <c r="T15" s="335"/>
      <c r="U15" s="320"/>
      <c r="V15" s="321"/>
      <c r="W15" s="322"/>
      <c r="X15" s="335"/>
      <c r="Y15" s="254"/>
      <c r="Z15" s="255"/>
      <c r="AA15" s="264"/>
    </row>
    <row r="16" spans="1:27" ht="9.9499999999999993" customHeight="1">
      <c r="A16" s="335"/>
      <c r="B16" s="335"/>
      <c r="C16" s="338"/>
      <c r="D16" s="339"/>
      <c r="E16" s="437"/>
      <c r="F16" s="438"/>
      <c r="G16" s="438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3"/>
        <v>No Jumper</v>
      </c>
      <c r="P16" s="147">
        <f t="shared" si="5"/>
        <v>0</v>
      </c>
      <c r="Q16" s="78" t="str">
        <f t="shared" si="4"/>
        <v/>
      </c>
      <c r="R16" s="78" t="str">
        <f t="shared" si="4"/>
        <v/>
      </c>
      <c r="S16" s="57">
        <f t="shared" si="6"/>
        <v>0</v>
      </c>
      <c r="T16" s="335"/>
      <c r="U16" s="323"/>
      <c r="V16" s="324"/>
      <c r="W16" s="325"/>
      <c r="X16" s="335"/>
      <c r="Y16" s="254"/>
      <c r="Z16" s="255"/>
      <c r="AA16" s="264"/>
    </row>
    <row r="17" spans="1:27" ht="9.9499999999999993" customHeight="1">
      <c r="A17" s="335"/>
      <c r="B17" s="335"/>
      <c r="C17" s="338"/>
      <c r="D17" s="339"/>
      <c r="E17" s="437"/>
      <c r="F17" s="438"/>
      <c r="G17" s="438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3"/>
        <v>No Jumper</v>
      </c>
      <c r="P17" s="147">
        <f t="shared" si="5"/>
        <v>0</v>
      </c>
      <c r="Q17" s="78" t="str">
        <f t="shared" si="4"/>
        <v/>
      </c>
      <c r="R17" s="78" t="str">
        <f t="shared" si="4"/>
        <v/>
      </c>
      <c r="S17" s="57">
        <f t="shared" si="6"/>
        <v>0</v>
      </c>
      <c r="T17" s="335"/>
      <c r="U17" s="317"/>
      <c r="V17" s="318"/>
      <c r="W17" s="319"/>
      <c r="X17" s="335"/>
      <c r="Y17" s="254"/>
      <c r="Z17" s="255"/>
      <c r="AA17" s="264"/>
    </row>
    <row r="18" spans="1:27" ht="9.9499999999999993" customHeight="1">
      <c r="A18" s="335"/>
      <c r="B18" s="335"/>
      <c r="C18" s="338"/>
      <c r="D18" s="339"/>
      <c r="E18" s="437"/>
      <c r="F18" s="438"/>
      <c r="G18" s="438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3"/>
        <v>No Jumper</v>
      </c>
      <c r="P18" s="147">
        <f t="shared" si="5"/>
        <v>0</v>
      </c>
      <c r="Q18" s="78" t="str">
        <f t="shared" si="4"/>
        <v/>
      </c>
      <c r="R18" s="78" t="str">
        <f t="shared" si="4"/>
        <v/>
      </c>
      <c r="S18" s="57">
        <f t="shared" si="6"/>
        <v>0</v>
      </c>
      <c r="T18" s="335"/>
      <c r="U18" s="320"/>
      <c r="V18" s="321"/>
      <c r="W18" s="322"/>
      <c r="X18" s="335"/>
      <c r="Y18" s="254"/>
      <c r="Z18" s="255"/>
      <c r="AA18" s="264"/>
    </row>
    <row r="19" spans="1:27" ht="9.9499999999999993" customHeight="1">
      <c r="A19" s="335"/>
      <c r="B19" s="335"/>
      <c r="C19" s="338"/>
      <c r="D19" s="339"/>
      <c r="E19" s="437"/>
      <c r="F19" s="438"/>
      <c r="G19" s="438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3"/>
        <v>No Jumper</v>
      </c>
      <c r="P19" s="147">
        <f t="shared" si="5"/>
        <v>0</v>
      </c>
      <c r="Q19" s="78" t="str">
        <f t="shared" si="4"/>
        <v/>
      </c>
      <c r="R19" s="78" t="str">
        <f t="shared" si="4"/>
        <v/>
      </c>
      <c r="S19" s="57">
        <f t="shared" si="6"/>
        <v>0</v>
      </c>
      <c r="T19" s="335"/>
      <c r="U19" s="323"/>
      <c r="V19" s="324"/>
      <c r="W19" s="325"/>
      <c r="X19" s="335"/>
      <c r="Y19" s="254"/>
      <c r="Z19" s="255"/>
      <c r="AA19" s="264"/>
    </row>
    <row r="20" spans="1:27" ht="9.9499999999999993" customHeight="1">
      <c r="A20" s="335"/>
      <c r="B20" s="335"/>
      <c r="C20" s="338"/>
      <c r="D20" s="339"/>
      <c r="E20" s="437"/>
      <c r="F20" s="438"/>
      <c r="G20" s="438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3"/>
        <v>No Jumper</v>
      </c>
      <c r="P20" s="147">
        <f t="shared" si="5"/>
        <v>0</v>
      </c>
      <c r="Q20" s="78" t="str">
        <f t="shared" si="4"/>
        <v/>
      </c>
      <c r="R20" s="78" t="str">
        <f t="shared" si="4"/>
        <v/>
      </c>
      <c r="S20" s="57">
        <f t="shared" si="6"/>
        <v>0</v>
      </c>
      <c r="T20" s="335"/>
      <c r="U20" s="317"/>
      <c r="V20" s="318"/>
      <c r="W20" s="319"/>
      <c r="X20" s="335"/>
      <c r="Y20" s="254"/>
      <c r="Z20" s="255"/>
      <c r="AA20" s="264"/>
    </row>
    <row r="21" spans="1:27" ht="9.9499999999999993" customHeight="1">
      <c r="A21" s="335"/>
      <c r="B21" s="335"/>
      <c r="C21" s="338"/>
      <c r="D21" s="339"/>
      <c r="E21" s="437"/>
      <c r="F21" s="438"/>
      <c r="G21" s="438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3"/>
        <v>No Jumper</v>
      </c>
      <c r="P21" s="147">
        <f t="shared" si="5"/>
        <v>0</v>
      </c>
      <c r="Q21" s="78" t="str">
        <f t="shared" si="4"/>
        <v/>
      </c>
      <c r="R21" s="78" t="str">
        <f t="shared" si="4"/>
        <v/>
      </c>
      <c r="S21" s="57">
        <f t="shared" si="6"/>
        <v>0</v>
      </c>
      <c r="T21" s="335"/>
      <c r="U21" s="320"/>
      <c r="V21" s="321"/>
      <c r="W21" s="322"/>
      <c r="X21" s="335"/>
      <c r="Y21" s="254"/>
      <c r="Z21" s="255"/>
      <c r="AA21" s="264"/>
    </row>
    <row r="22" spans="1:27" ht="9.9499999999999993" customHeight="1">
      <c r="A22" s="335"/>
      <c r="B22" s="335"/>
      <c r="C22" s="338"/>
      <c r="D22" s="339"/>
      <c r="E22" s="437"/>
      <c r="F22" s="438"/>
      <c r="G22" s="438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3"/>
        <v>No Jumper</v>
      </c>
      <c r="P22" s="147">
        <f t="shared" si="5"/>
        <v>0</v>
      </c>
      <c r="Q22" s="78" t="str">
        <f t="shared" si="4"/>
        <v/>
      </c>
      <c r="R22" s="78" t="str">
        <f t="shared" si="4"/>
        <v/>
      </c>
      <c r="S22" s="57">
        <f t="shared" si="6"/>
        <v>0</v>
      </c>
      <c r="T22" s="335"/>
      <c r="U22" s="356"/>
      <c r="V22" s="357"/>
      <c r="W22" s="358"/>
      <c r="X22" s="335"/>
      <c r="Y22" s="254"/>
      <c r="Z22" s="255"/>
      <c r="AA22" s="264"/>
    </row>
    <row r="23" spans="1:27" ht="9.9499999999999993" customHeight="1">
      <c r="A23" s="335"/>
      <c r="B23" s="335"/>
      <c r="C23" s="338"/>
      <c r="D23" s="339"/>
      <c r="E23" s="437"/>
      <c r="F23" s="438"/>
      <c r="G23" s="438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3"/>
        <v>No Jumper</v>
      </c>
      <c r="P23" s="147">
        <f t="shared" si="5"/>
        <v>0</v>
      </c>
      <c r="Q23" s="78" t="str">
        <f t="shared" si="4"/>
        <v/>
      </c>
      <c r="R23" s="78" t="str">
        <f t="shared" si="4"/>
        <v/>
      </c>
      <c r="S23" s="57">
        <f t="shared" si="6"/>
        <v>0</v>
      </c>
      <c r="T23" s="335"/>
      <c r="U23" s="359"/>
      <c r="V23" s="360"/>
      <c r="W23" s="361"/>
      <c r="X23" s="335"/>
      <c r="Y23" s="254"/>
      <c r="Z23" s="255"/>
      <c r="AA23" s="264"/>
    </row>
    <row r="24" spans="1:27" ht="9.9499999999999993" customHeight="1">
      <c r="A24" s="335"/>
      <c r="B24" s="335"/>
      <c r="C24" s="338"/>
      <c r="D24" s="339"/>
      <c r="E24" s="437"/>
      <c r="F24" s="438"/>
      <c r="G24" s="438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3"/>
        <v>No Jumper</v>
      </c>
      <c r="P24" s="147">
        <f t="shared" si="5"/>
        <v>0</v>
      </c>
      <c r="Q24" s="78" t="str">
        <f t="shared" si="4"/>
        <v/>
      </c>
      <c r="R24" s="78" t="str">
        <f t="shared" si="4"/>
        <v/>
      </c>
      <c r="S24" s="57">
        <f t="shared" si="6"/>
        <v>0</v>
      </c>
      <c r="T24" s="335"/>
      <c r="U24" s="362"/>
      <c r="V24" s="363"/>
      <c r="W24" s="364"/>
      <c r="X24" s="335"/>
      <c r="Y24" s="254"/>
      <c r="Z24" s="255"/>
      <c r="AA24" s="264"/>
    </row>
    <row r="25" spans="1:27" ht="9.9499999999999993" customHeight="1">
      <c r="A25" s="335"/>
      <c r="B25" s="335"/>
      <c r="C25" s="338"/>
      <c r="D25" s="339"/>
      <c r="E25" s="437"/>
      <c r="F25" s="438"/>
      <c r="G25" s="438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3"/>
        <v>No Jumper</v>
      </c>
      <c r="P25" s="147">
        <f t="shared" si="5"/>
        <v>0</v>
      </c>
      <c r="Q25" s="78" t="str">
        <f t="shared" si="4"/>
        <v/>
      </c>
      <c r="R25" s="78" t="str">
        <f t="shared" si="4"/>
        <v/>
      </c>
      <c r="S25" s="57">
        <f t="shared" si="6"/>
        <v>0</v>
      </c>
      <c r="T25" s="335"/>
      <c r="U25" s="411"/>
      <c r="V25" s="412"/>
      <c r="W25" s="413"/>
      <c r="X25" s="335"/>
      <c r="Y25" s="254"/>
      <c r="Z25" s="255"/>
      <c r="AA25" s="264"/>
    </row>
    <row r="26" spans="1:27" ht="9.9499999999999993" customHeight="1">
      <c r="A26" s="335"/>
      <c r="B26" s="335"/>
      <c r="C26" s="338"/>
      <c r="D26" s="339"/>
      <c r="E26" s="437"/>
      <c r="F26" s="438"/>
      <c r="G26" s="438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3"/>
        <v>No Jumper</v>
      </c>
      <c r="P26" s="147">
        <f t="shared" si="5"/>
        <v>0</v>
      </c>
      <c r="Q26" s="78" t="str">
        <f t="shared" si="4"/>
        <v/>
      </c>
      <c r="R26" s="78" t="str">
        <f t="shared" si="4"/>
        <v/>
      </c>
      <c r="S26" s="57">
        <f t="shared" si="6"/>
        <v>0</v>
      </c>
      <c r="T26" s="335"/>
      <c r="U26" s="411"/>
      <c r="V26" s="412"/>
      <c r="W26" s="413"/>
      <c r="X26" s="335"/>
      <c r="Y26" s="254"/>
      <c r="Z26" s="255"/>
      <c r="AA26" s="264"/>
    </row>
    <row r="27" spans="1:27" ht="9.9499999999999993" customHeight="1">
      <c r="A27" s="335"/>
      <c r="B27" s="335"/>
      <c r="C27" s="338"/>
      <c r="D27" s="339"/>
      <c r="E27" s="437"/>
      <c r="F27" s="438"/>
      <c r="G27" s="438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3"/>
        <v>No Jumper</v>
      </c>
      <c r="P27" s="147">
        <f t="shared" si="5"/>
        <v>0</v>
      </c>
      <c r="Q27" s="78" t="str">
        <f t="shared" si="4"/>
        <v/>
      </c>
      <c r="R27" s="78" t="str">
        <f t="shared" si="4"/>
        <v/>
      </c>
      <c r="S27" s="57">
        <f t="shared" si="6"/>
        <v>0</v>
      </c>
      <c r="T27" s="335"/>
      <c r="U27" s="411"/>
      <c r="V27" s="412"/>
      <c r="W27" s="413"/>
      <c r="X27" s="335"/>
      <c r="Y27" s="254"/>
      <c r="Z27" s="255"/>
      <c r="AA27" s="264"/>
    </row>
    <row r="28" spans="1:27" ht="9.9499999999999993" customHeight="1">
      <c r="A28" s="335"/>
      <c r="B28" s="335"/>
      <c r="C28" s="338"/>
      <c r="D28" s="339"/>
      <c r="E28" s="437"/>
      <c r="F28" s="438"/>
      <c r="G28" s="438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3"/>
        <v>No Jumper</v>
      </c>
      <c r="P28" s="147">
        <f t="shared" si="5"/>
        <v>0</v>
      </c>
      <c r="Q28" s="78" t="str">
        <f t="shared" si="4"/>
        <v/>
      </c>
      <c r="R28" s="78" t="str">
        <f t="shared" si="4"/>
        <v/>
      </c>
      <c r="S28" s="57">
        <f t="shared" si="6"/>
        <v>0</v>
      </c>
      <c r="T28" s="335"/>
      <c r="U28" s="411"/>
      <c r="V28" s="412"/>
      <c r="W28" s="413"/>
      <c r="X28" s="335"/>
      <c r="Y28" s="254"/>
      <c r="Z28" s="255"/>
      <c r="AA28" s="264"/>
    </row>
    <row r="29" spans="1:27" ht="9.9499999999999993" customHeight="1">
      <c r="A29" s="335"/>
      <c r="B29" s="335"/>
      <c r="C29" s="338"/>
      <c r="D29" s="339"/>
      <c r="E29" s="437"/>
      <c r="F29" s="438"/>
      <c r="G29" s="438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3"/>
        <v>No Jumper</v>
      </c>
      <c r="P29" s="147">
        <f t="shared" si="5"/>
        <v>0</v>
      </c>
      <c r="Q29" s="78" t="str">
        <f t="shared" si="4"/>
        <v/>
      </c>
      <c r="R29" s="78" t="str">
        <f t="shared" si="4"/>
        <v/>
      </c>
      <c r="S29" s="57">
        <f t="shared" si="6"/>
        <v>0</v>
      </c>
      <c r="T29" s="335"/>
      <c r="U29" s="411"/>
      <c r="V29" s="412"/>
      <c r="W29" s="413"/>
      <c r="X29" s="335"/>
      <c r="Y29" s="254"/>
      <c r="Z29" s="255"/>
      <c r="AA29" s="264"/>
    </row>
    <row r="30" spans="1:27" ht="9.9499999999999993" customHeight="1" thickBot="1">
      <c r="A30" s="335"/>
      <c r="B30" s="335"/>
      <c r="C30" s="338"/>
      <c r="D30" s="339"/>
      <c r="E30" s="437"/>
      <c r="F30" s="438"/>
      <c r="G30" s="438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3"/>
        <v>No Jumper</v>
      </c>
      <c r="P30" s="147">
        <f t="shared" si="5"/>
        <v>0</v>
      </c>
      <c r="Q30" s="78" t="str">
        <f t="shared" si="4"/>
        <v/>
      </c>
      <c r="R30" s="78" t="str">
        <f t="shared" si="4"/>
        <v/>
      </c>
      <c r="S30" s="57">
        <f t="shared" si="6"/>
        <v>0</v>
      </c>
      <c r="T30" s="335"/>
      <c r="U30" s="414"/>
      <c r="V30" s="415"/>
      <c r="W30" s="416"/>
      <c r="X30" s="335"/>
      <c r="Y30" s="254"/>
      <c r="Z30" s="255"/>
      <c r="AA30" s="264"/>
    </row>
    <row r="31" spans="1:27" ht="9.9499999999999993" customHeight="1">
      <c r="A31" s="335"/>
      <c r="B31" s="335"/>
      <c r="C31" s="338"/>
      <c r="D31" s="339"/>
      <c r="E31" s="437"/>
      <c r="F31" s="438"/>
      <c r="G31" s="438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3"/>
        <v>No Jumper</v>
      </c>
      <c r="P31" s="147">
        <f t="shared" si="5"/>
        <v>0</v>
      </c>
      <c r="Q31" s="78" t="str">
        <f t="shared" si="4"/>
        <v/>
      </c>
      <c r="R31" s="78" t="str">
        <f t="shared" si="4"/>
        <v/>
      </c>
      <c r="S31" s="57">
        <f t="shared" si="6"/>
        <v>0</v>
      </c>
      <c r="T31" s="335"/>
      <c r="U31" s="378"/>
      <c r="V31" s="378"/>
      <c r="W31" s="378"/>
      <c r="X31" s="335"/>
      <c r="Y31" s="254"/>
      <c r="Z31" s="255"/>
      <c r="AA31" s="264"/>
    </row>
    <row r="32" spans="1:27" ht="9.9499999999999993" customHeight="1">
      <c r="A32" s="335"/>
      <c r="B32" s="335"/>
      <c r="C32" s="338"/>
      <c r="D32" s="339"/>
      <c r="E32" s="437"/>
      <c r="F32" s="438"/>
      <c r="G32" s="438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3"/>
        <v>No Jumper</v>
      </c>
      <c r="P32" s="147">
        <f t="shared" si="5"/>
        <v>0</v>
      </c>
      <c r="Q32" s="78" t="str">
        <f t="shared" si="4"/>
        <v/>
      </c>
      <c r="R32" s="78" t="str">
        <f t="shared" si="4"/>
        <v/>
      </c>
      <c r="S32" s="57">
        <f t="shared" si="6"/>
        <v>0</v>
      </c>
      <c r="T32" s="335"/>
      <c r="U32" s="381"/>
      <c r="V32" s="381"/>
      <c r="W32" s="381"/>
      <c r="X32" s="335"/>
      <c r="Y32" s="254"/>
      <c r="Z32" s="255"/>
      <c r="AA32" s="264"/>
    </row>
    <row r="33" spans="1:28" ht="9.9499999999999993" customHeight="1">
      <c r="A33" s="335"/>
      <c r="B33" s="335"/>
      <c r="C33" s="338"/>
      <c r="D33" s="339"/>
      <c r="E33" s="437"/>
      <c r="F33" s="438"/>
      <c r="G33" s="438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3"/>
        <v>No Jumper</v>
      </c>
      <c r="P33" s="147">
        <f t="shared" si="5"/>
        <v>0</v>
      </c>
      <c r="Q33" s="78" t="str">
        <f t="shared" si="4"/>
        <v/>
      </c>
      <c r="R33" s="78" t="str">
        <f t="shared" si="4"/>
        <v/>
      </c>
      <c r="S33" s="57">
        <f t="shared" si="6"/>
        <v>0</v>
      </c>
      <c r="T33" s="335"/>
      <c r="U33" s="381"/>
      <c r="V33" s="381"/>
      <c r="W33" s="381"/>
      <c r="X33" s="335"/>
      <c r="Y33" s="254"/>
      <c r="Z33" s="255"/>
      <c r="AA33" s="264"/>
    </row>
    <row r="34" spans="1:28" ht="9.9499999999999993" customHeight="1" thickBot="1">
      <c r="A34" s="335"/>
      <c r="B34" s="335"/>
      <c r="C34" s="338"/>
      <c r="D34" s="339"/>
      <c r="E34" s="439"/>
      <c r="F34" s="440"/>
      <c r="G34" s="440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3"/>
        <v>No Jumper</v>
      </c>
      <c r="P34" s="148">
        <f t="shared" si="5"/>
        <v>0</v>
      </c>
      <c r="Q34" s="80" t="str">
        <f t="shared" si="4"/>
        <v/>
      </c>
      <c r="R34" s="80" t="str">
        <f t="shared" si="4"/>
        <v/>
      </c>
      <c r="S34" s="62">
        <f t="shared" si="6"/>
        <v>0</v>
      </c>
      <c r="T34" s="335"/>
      <c r="U34" s="381"/>
      <c r="V34" s="381"/>
      <c r="W34" s="381"/>
      <c r="X34" s="335"/>
      <c r="Y34" s="257"/>
      <c r="Z34" s="258"/>
      <c r="AA34" s="265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>Adefuyi Olagbegi</v>
      </c>
      <c r="I35" s="213" t="str">
        <f>IFERROR(VLOOKUP($G35,$O$3:$S$34,4,0),"")</f>
        <v>Haberdashers' Boys' School</v>
      </c>
      <c r="J35" s="88">
        <f>IFERROR(VLOOKUP($G35,$O$3:$S$34,5,0),"")</f>
        <v>190</v>
      </c>
      <c r="K35" s="98">
        <f t="shared" ref="K35:K46" si="9">IFERROR(VLOOKUP($G35,$O$3:$S$34,2,0),0)</f>
        <v>1.78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29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10">IFERROR(VLOOKUP($G36,$O$3:$S$34,3,0),"")</f>
        <v/>
      </c>
      <c r="I36" s="216" t="str">
        <f t="shared" ref="I36:I46" si="11">IFERROR(VLOOKUP($G36,$O$3:$S$34,4,0),"")</f>
        <v/>
      </c>
      <c r="J36" s="92" t="str">
        <f t="shared" ref="J36:J46" si="12">IFERROR(VLOOKUP($G36,$O$3:$S$34,5,0),"")</f>
        <v/>
      </c>
      <c r="K36" s="154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2.06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2.0099999999999998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1.95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U28:W30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</mergeCells>
  <phoneticPr fontId="11" type="noConversion"/>
  <conditionalFormatting sqref="G35:G46">
    <cfRule type="cellIs" dxfId="42" priority="1" operator="between">
      <formula>2.9</formula>
      <formula>3.1</formula>
    </cfRule>
    <cfRule type="cellIs" dxfId="41" priority="2" operator="between">
      <formula>1.9</formula>
      <formula>2.1</formula>
    </cfRule>
    <cfRule type="cellIs" dxfId="40" priority="3" operator="between">
      <formula>0.9</formula>
      <formula>1.1</formula>
    </cfRule>
  </conditionalFormatting>
  <conditionalFormatting sqref="O3:O34">
    <cfRule type="cellIs" dxfId="39" priority="4" operator="between">
      <formula>2.9</formula>
      <formula>3.1</formula>
    </cfRule>
    <cfRule type="cellIs" dxfId="38" priority="5" operator="between">
      <formula>1.9</formula>
      <formula>2.1</formula>
    </cfRule>
    <cfRule type="cellIs" dxfId="37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A2"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" style="41" customWidth="1"/>
    <col min="16" max="16" width="16" style="150" hidden="1" customWidth="1"/>
    <col min="17" max="18" width="8" style="44" hidden="1" customWidth="1"/>
    <col min="19" max="19" width="8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5.7109375" style="41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30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35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35" t="s">
        <v>7</v>
      </c>
      <c r="F3" s="436"/>
      <c r="G3" s="436"/>
      <c r="H3" s="40" t="str">
        <f>IFERROR(VLOOKUP($J3,$Y$2:$AB$34,2,0),"")</f>
        <v/>
      </c>
      <c r="I3" s="212" t="str">
        <f>IFERROR(VLOOKUP($J3,$Y$2:$AB$34,3,0),"")</f>
        <v/>
      </c>
      <c r="J3" s="3"/>
      <c r="K3" s="6"/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88" t="str">
        <f>IF(K3&gt;0,RANK(K3,$K$3:$K$34,0),"No Jumper")</f>
        <v>No Jumper</v>
      </c>
      <c r="P3" s="146">
        <f>K3</f>
        <v>0</v>
      </c>
      <c r="Q3" s="79" t="str">
        <f t="shared" ref="Q3:R34" si="3">H3</f>
        <v/>
      </c>
      <c r="R3" s="79" t="str">
        <f t="shared" si="3"/>
        <v/>
      </c>
      <c r="S3" s="52">
        <f>J3</f>
        <v>0</v>
      </c>
      <c r="T3" s="335"/>
      <c r="U3" s="402"/>
      <c r="V3" s="403"/>
      <c r="W3" s="404"/>
      <c r="X3" s="335"/>
      <c r="Y3" s="254"/>
      <c r="Z3" s="255"/>
      <c r="AA3" s="256"/>
    </row>
    <row r="4" spans="1:27" ht="9.9499999999999993" customHeight="1">
      <c r="A4" s="335"/>
      <c r="B4" s="335"/>
      <c r="C4" s="338"/>
      <c r="D4" s="339"/>
      <c r="E4" s="437"/>
      <c r="F4" s="438"/>
      <c r="G4" s="438"/>
      <c r="H4" s="29" t="str">
        <f>IFERROR(VLOOKUP($J4,$Y$2:$AB$34,2,0),"")</f>
        <v/>
      </c>
      <c r="I4" s="19" t="str">
        <f>IFERROR(VLOOKUP($J4,$Y$2:$AB$34,3,0),"")</f>
        <v/>
      </c>
      <c r="J4" s="14"/>
      <c r="K4" s="4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 t="str">
        <f t="shared" ref="O4:O34" si="4">IF(K4&gt;0,RANK(K4,$K$3:$K$34,0),"No Jumper")</f>
        <v>No Jumper</v>
      </c>
      <c r="P4" s="147">
        <f t="shared" ref="P4:P34" si="5">K4</f>
        <v>0</v>
      </c>
      <c r="Q4" s="78" t="str">
        <f t="shared" si="3"/>
        <v/>
      </c>
      <c r="R4" s="78" t="str">
        <f t="shared" si="3"/>
        <v/>
      </c>
      <c r="S4" s="57">
        <f t="shared" ref="S4:S34" si="6">J4</f>
        <v>0</v>
      </c>
      <c r="T4" s="335"/>
      <c r="U4" s="405" t="s">
        <v>20</v>
      </c>
      <c r="V4" s="406"/>
      <c r="W4" s="407"/>
      <c r="X4" s="335"/>
      <c r="Y4" s="254"/>
      <c r="Z4" s="255"/>
      <c r="AA4" s="256"/>
    </row>
    <row r="5" spans="1:27" ht="9.9499999999999993" customHeight="1">
      <c r="A5" s="335"/>
      <c r="B5" s="335"/>
      <c r="C5" s="338"/>
      <c r="D5" s="339"/>
      <c r="E5" s="437"/>
      <c r="F5" s="438"/>
      <c r="G5" s="438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14"/>
      <c r="K5" s="4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4"/>
        <v>No Jumper</v>
      </c>
      <c r="P5" s="147">
        <f t="shared" si="5"/>
        <v>0</v>
      </c>
      <c r="Q5" s="78" t="str">
        <f t="shared" si="3"/>
        <v/>
      </c>
      <c r="R5" s="78" t="str">
        <f t="shared" si="3"/>
        <v/>
      </c>
      <c r="S5" s="57">
        <f t="shared" si="6"/>
        <v>0</v>
      </c>
      <c r="T5" s="335"/>
      <c r="U5" s="408"/>
      <c r="V5" s="409"/>
      <c r="W5" s="410"/>
      <c r="X5" s="335"/>
      <c r="Y5" s="254"/>
      <c r="Z5" s="255"/>
      <c r="AA5" s="256"/>
    </row>
    <row r="6" spans="1:27" ht="9.9499999999999993" customHeight="1">
      <c r="A6" s="335"/>
      <c r="B6" s="335"/>
      <c r="C6" s="338"/>
      <c r="D6" s="339"/>
      <c r="E6" s="437"/>
      <c r="F6" s="438"/>
      <c r="G6" s="438"/>
      <c r="H6" s="29" t="str">
        <f t="shared" si="7"/>
        <v/>
      </c>
      <c r="I6" s="19" t="str">
        <f t="shared" si="8"/>
        <v/>
      </c>
      <c r="J6" s="14"/>
      <c r="K6" s="4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Jumper</v>
      </c>
      <c r="P6" s="147">
        <f t="shared" si="5"/>
        <v>0</v>
      </c>
      <c r="Q6" s="78" t="str">
        <f t="shared" si="3"/>
        <v/>
      </c>
      <c r="R6" s="78" t="str">
        <f t="shared" si="3"/>
        <v/>
      </c>
      <c r="S6" s="57">
        <f t="shared" si="6"/>
        <v>0</v>
      </c>
      <c r="T6" s="335"/>
      <c r="U6" s="408"/>
      <c r="V6" s="409"/>
      <c r="W6" s="410"/>
      <c r="X6" s="335"/>
      <c r="Y6" s="254"/>
      <c r="Z6" s="255"/>
      <c r="AA6" s="256"/>
    </row>
    <row r="7" spans="1:27" ht="9.9499999999999993" customHeight="1">
      <c r="A7" s="335"/>
      <c r="B7" s="335"/>
      <c r="C7" s="338"/>
      <c r="D7" s="339"/>
      <c r="E7" s="437"/>
      <c r="F7" s="438"/>
      <c r="G7" s="438"/>
      <c r="H7" s="29" t="str">
        <f t="shared" si="7"/>
        <v/>
      </c>
      <c r="I7" s="19" t="str">
        <f t="shared" si="8"/>
        <v/>
      </c>
      <c r="J7" s="14"/>
      <c r="K7" s="4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Jumper</v>
      </c>
      <c r="P7" s="147">
        <f t="shared" si="5"/>
        <v>0</v>
      </c>
      <c r="Q7" s="78" t="str">
        <f t="shared" si="3"/>
        <v/>
      </c>
      <c r="R7" s="78" t="str">
        <f t="shared" si="3"/>
        <v/>
      </c>
      <c r="S7" s="57">
        <f t="shared" si="6"/>
        <v>0</v>
      </c>
      <c r="T7" s="335"/>
      <c r="U7" s="405" t="s">
        <v>59</v>
      </c>
      <c r="V7" s="406"/>
      <c r="W7" s="407"/>
      <c r="X7" s="335"/>
      <c r="Y7" s="254"/>
      <c r="Z7" s="255"/>
      <c r="AA7" s="256"/>
    </row>
    <row r="8" spans="1:27" ht="9.9499999999999993" customHeight="1">
      <c r="A8" s="335"/>
      <c r="B8" s="335"/>
      <c r="C8" s="338"/>
      <c r="D8" s="339"/>
      <c r="E8" s="437"/>
      <c r="F8" s="438"/>
      <c r="G8" s="438"/>
      <c r="H8" s="29" t="str">
        <f t="shared" si="7"/>
        <v/>
      </c>
      <c r="I8" s="19" t="str">
        <f t="shared" si="8"/>
        <v/>
      </c>
      <c r="J8" s="14"/>
      <c r="K8" s="4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Jumper</v>
      </c>
      <c r="P8" s="147">
        <f t="shared" si="5"/>
        <v>0</v>
      </c>
      <c r="Q8" s="78" t="str">
        <f t="shared" si="3"/>
        <v/>
      </c>
      <c r="R8" s="78" t="str">
        <f t="shared" si="3"/>
        <v/>
      </c>
      <c r="S8" s="57">
        <f t="shared" si="6"/>
        <v>0</v>
      </c>
      <c r="T8" s="335"/>
      <c r="U8" s="408"/>
      <c r="V8" s="409"/>
      <c r="W8" s="410"/>
      <c r="X8" s="335"/>
      <c r="Y8" s="254"/>
      <c r="Z8" s="255"/>
      <c r="AA8" s="256"/>
    </row>
    <row r="9" spans="1:27" ht="9.9499999999999993" customHeight="1">
      <c r="A9" s="335"/>
      <c r="B9" s="335"/>
      <c r="C9" s="338"/>
      <c r="D9" s="339"/>
      <c r="E9" s="437"/>
      <c r="F9" s="438"/>
      <c r="G9" s="438"/>
      <c r="H9" s="30" t="str">
        <f t="shared" si="7"/>
        <v/>
      </c>
      <c r="I9" s="20" t="str">
        <f t="shared" si="8"/>
        <v/>
      </c>
      <c r="J9" s="14"/>
      <c r="K9" s="4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Jumper</v>
      </c>
      <c r="P9" s="147">
        <f t="shared" si="5"/>
        <v>0</v>
      </c>
      <c r="Q9" s="78" t="str">
        <f t="shared" si="3"/>
        <v/>
      </c>
      <c r="R9" s="78" t="str">
        <f t="shared" si="3"/>
        <v/>
      </c>
      <c r="S9" s="57">
        <f t="shared" si="6"/>
        <v>0</v>
      </c>
      <c r="T9" s="335"/>
      <c r="U9" s="408"/>
      <c r="V9" s="409"/>
      <c r="W9" s="410"/>
      <c r="X9" s="335"/>
      <c r="Y9" s="254"/>
      <c r="Z9" s="255"/>
      <c r="AA9" s="256"/>
    </row>
    <row r="10" spans="1:27" ht="9.9499999999999993" customHeight="1">
      <c r="A10" s="335"/>
      <c r="B10" s="335"/>
      <c r="C10" s="338"/>
      <c r="D10" s="339"/>
      <c r="E10" s="437"/>
      <c r="F10" s="438"/>
      <c r="G10" s="438"/>
      <c r="H10" s="29" t="str">
        <f t="shared" si="7"/>
        <v/>
      </c>
      <c r="I10" s="19" t="str">
        <f t="shared" si="8"/>
        <v/>
      </c>
      <c r="J10" s="14"/>
      <c r="K10" s="4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Jumper</v>
      </c>
      <c r="P10" s="147">
        <f t="shared" si="5"/>
        <v>0</v>
      </c>
      <c r="Q10" s="78" t="str">
        <f t="shared" si="3"/>
        <v/>
      </c>
      <c r="R10" s="78" t="str">
        <f t="shared" si="3"/>
        <v/>
      </c>
      <c r="S10" s="57">
        <f t="shared" si="6"/>
        <v>0</v>
      </c>
      <c r="T10" s="335"/>
      <c r="U10" s="323" t="s">
        <v>60</v>
      </c>
      <c r="V10" s="324"/>
      <c r="W10" s="325"/>
      <c r="X10" s="335"/>
      <c r="Y10" s="254"/>
      <c r="Z10" s="255"/>
      <c r="AA10" s="256"/>
    </row>
    <row r="11" spans="1:27" ht="9.9499999999999993" customHeight="1">
      <c r="A11" s="335"/>
      <c r="B11" s="335"/>
      <c r="C11" s="338"/>
      <c r="D11" s="339"/>
      <c r="E11" s="437"/>
      <c r="F11" s="438"/>
      <c r="G11" s="438"/>
      <c r="H11" s="29" t="str">
        <f t="shared" si="7"/>
        <v/>
      </c>
      <c r="I11" s="19" t="str">
        <f t="shared" si="8"/>
        <v/>
      </c>
      <c r="J11" s="14"/>
      <c r="K11" s="4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Jumper</v>
      </c>
      <c r="P11" s="147">
        <f t="shared" si="5"/>
        <v>0</v>
      </c>
      <c r="Q11" s="78" t="str">
        <f t="shared" si="3"/>
        <v/>
      </c>
      <c r="R11" s="78" t="str">
        <f t="shared" si="3"/>
        <v/>
      </c>
      <c r="S11" s="57">
        <f t="shared" si="6"/>
        <v>0</v>
      </c>
      <c r="T11" s="335"/>
      <c r="U11" s="317"/>
      <c r="V11" s="318"/>
      <c r="W11" s="319"/>
      <c r="X11" s="335"/>
      <c r="Y11" s="254"/>
      <c r="Z11" s="255"/>
      <c r="AA11" s="256"/>
    </row>
    <row r="12" spans="1:27" ht="9.9499999999999993" customHeight="1">
      <c r="A12" s="335"/>
      <c r="B12" s="335"/>
      <c r="C12" s="338"/>
      <c r="D12" s="339"/>
      <c r="E12" s="437"/>
      <c r="F12" s="438"/>
      <c r="G12" s="438"/>
      <c r="H12" s="29" t="str">
        <f t="shared" si="7"/>
        <v/>
      </c>
      <c r="I12" s="19" t="str">
        <f t="shared" si="8"/>
        <v/>
      </c>
      <c r="J12" s="14"/>
      <c r="K12" s="4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Jumper</v>
      </c>
      <c r="P12" s="147">
        <f t="shared" si="5"/>
        <v>0</v>
      </c>
      <c r="Q12" s="78" t="str">
        <f t="shared" si="3"/>
        <v/>
      </c>
      <c r="R12" s="78" t="str">
        <f t="shared" si="3"/>
        <v/>
      </c>
      <c r="S12" s="57">
        <f t="shared" si="6"/>
        <v>0</v>
      </c>
      <c r="T12" s="335"/>
      <c r="U12" s="320"/>
      <c r="V12" s="321"/>
      <c r="W12" s="322"/>
      <c r="X12" s="335"/>
      <c r="Y12" s="254"/>
      <c r="Z12" s="255"/>
      <c r="AA12" s="256"/>
    </row>
    <row r="13" spans="1:27" ht="9.9499999999999993" customHeight="1">
      <c r="A13" s="335"/>
      <c r="B13" s="335"/>
      <c r="C13" s="338"/>
      <c r="D13" s="339"/>
      <c r="E13" s="437"/>
      <c r="F13" s="438"/>
      <c r="G13" s="438"/>
      <c r="H13" s="29" t="str">
        <f t="shared" si="7"/>
        <v/>
      </c>
      <c r="I13" s="19" t="str">
        <f t="shared" si="8"/>
        <v/>
      </c>
      <c r="J13" s="14"/>
      <c r="K13" s="4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Jumper</v>
      </c>
      <c r="P13" s="147">
        <f t="shared" si="5"/>
        <v>0</v>
      </c>
      <c r="Q13" s="78" t="str">
        <f t="shared" si="3"/>
        <v/>
      </c>
      <c r="R13" s="78" t="str">
        <f t="shared" si="3"/>
        <v/>
      </c>
      <c r="S13" s="57">
        <f t="shared" si="6"/>
        <v>0</v>
      </c>
      <c r="T13" s="335"/>
      <c r="U13" s="323" t="s">
        <v>58</v>
      </c>
      <c r="V13" s="324"/>
      <c r="W13" s="325"/>
      <c r="X13" s="335"/>
      <c r="Y13" s="254"/>
      <c r="Z13" s="255"/>
      <c r="AA13" s="256"/>
    </row>
    <row r="14" spans="1:27" ht="9.9499999999999993" customHeight="1">
      <c r="A14" s="335"/>
      <c r="B14" s="335"/>
      <c r="C14" s="338"/>
      <c r="D14" s="339"/>
      <c r="E14" s="437"/>
      <c r="F14" s="438"/>
      <c r="G14" s="438"/>
      <c r="H14" s="29" t="str">
        <f t="shared" si="7"/>
        <v/>
      </c>
      <c r="I14" s="19" t="str">
        <f t="shared" si="8"/>
        <v/>
      </c>
      <c r="J14" s="14"/>
      <c r="K14" s="4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Jumper</v>
      </c>
      <c r="P14" s="147">
        <f t="shared" si="5"/>
        <v>0</v>
      </c>
      <c r="Q14" s="78" t="str">
        <f t="shared" si="3"/>
        <v/>
      </c>
      <c r="R14" s="78" t="str">
        <f t="shared" si="3"/>
        <v/>
      </c>
      <c r="S14" s="57">
        <f t="shared" si="6"/>
        <v>0</v>
      </c>
      <c r="T14" s="335"/>
      <c r="U14" s="317"/>
      <c r="V14" s="318"/>
      <c r="W14" s="319"/>
      <c r="X14" s="335"/>
      <c r="Y14" s="254"/>
      <c r="Z14" s="255"/>
      <c r="AA14" s="256"/>
    </row>
    <row r="15" spans="1:27" ht="9.9499999999999993" customHeight="1">
      <c r="A15" s="335"/>
      <c r="B15" s="335"/>
      <c r="C15" s="338"/>
      <c r="D15" s="339"/>
      <c r="E15" s="437"/>
      <c r="F15" s="438"/>
      <c r="G15" s="438"/>
      <c r="H15" s="29" t="str">
        <f t="shared" si="7"/>
        <v/>
      </c>
      <c r="I15" s="19" t="str">
        <f t="shared" si="8"/>
        <v/>
      </c>
      <c r="J15" s="14"/>
      <c r="K15" s="4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Jumper</v>
      </c>
      <c r="P15" s="147">
        <f t="shared" si="5"/>
        <v>0</v>
      </c>
      <c r="Q15" s="78" t="str">
        <f t="shared" si="3"/>
        <v/>
      </c>
      <c r="R15" s="78" t="str">
        <f t="shared" si="3"/>
        <v/>
      </c>
      <c r="S15" s="57">
        <f t="shared" si="6"/>
        <v>0</v>
      </c>
      <c r="T15" s="335"/>
      <c r="U15" s="320"/>
      <c r="V15" s="321"/>
      <c r="W15" s="322"/>
      <c r="X15" s="335"/>
      <c r="Y15" s="254"/>
      <c r="Z15" s="255"/>
      <c r="AA15" s="256"/>
    </row>
    <row r="16" spans="1:27" ht="9.9499999999999993" customHeight="1">
      <c r="A16" s="335"/>
      <c r="B16" s="335"/>
      <c r="C16" s="338"/>
      <c r="D16" s="339"/>
      <c r="E16" s="437"/>
      <c r="F16" s="438"/>
      <c r="G16" s="438"/>
      <c r="H16" s="29" t="str">
        <f t="shared" si="7"/>
        <v/>
      </c>
      <c r="I16" s="19" t="str">
        <f t="shared" si="8"/>
        <v/>
      </c>
      <c r="J16" s="14"/>
      <c r="K16" s="4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Jumper</v>
      </c>
      <c r="P16" s="147">
        <f t="shared" si="5"/>
        <v>0</v>
      </c>
      <c r="Q16" s="78" t="str">
        <f t="shared" si="3"/>
        <v/>
      </c>
      <c r="R16" s="78" t="str">
        <f t="shared" si="3"/>
        <v/>
      </c>
      <c r="S16" s="57">
        <f t="shared" si="6"/>
        <v>0</v>
      </c>
      <c r="T16" s="335"/>
      <c r="U16" s="323"/>
      <c r="V16" s="324"/>
      <c r="W16" s="325"/>
      <c r="X16" s="335"/>
      <c r="Y16" s="254"/>
      <c r="Z16" s="255"/>
      <c r="AA16" s="256"/>
    </row>
    <row r="17" spans="1:27" ht="9.9499999999999993" customHeight="1">
      <c r="A17" s="335"/>
      <c r="B17" s="335"/>
      <c r="C17" s="338"/>
      <c r="D17" s="339"/>
      <c r="E17" s="437"/>
      <c r="F17" s="438"/>
      <c r="G17" s="438"/>
      <c r="H17" s="7" t="str">
        <f t="shared" si="7"/>
        <v/>
      </c>
      <c r="I17" s="10" t="str">
        <f t="shared" si="8"/>
        <v/>
      </c>
      <c r="J17" s="1"/>
      <c r="K17" s="4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Jumper</v>
      </c>
      <c r="P17" s="147">
        <f t="shared" si="5"/>
        <v>0</v>
      </c>
      <c r="Q17" s="78" t="str">
        <f t="shared" si="3"/>
        <v/>
      </c>
      <c r="R17" s="78" t="str">
        <f t="shared" si="3"/>
        <v/>
      </c>
      <c r="S17" s="57">
        <f t="shared" si="6"/>
        <v>0</v>
      </c>
      <c r="T17" s="335"/>
      <c r="U17" s="317"/>
      <c r="V17" s="318"/>
      <c r="W17" s="319"/>
      <c r="X17" s="335"/>
      <c r="Y17" s="254"/>
      <c r="Z17" s="255"/>
      <c r="AA17" s="256"/>
    </row>
    <row r="18" spans="1:27" ht="9.9499999999999993" customHeight="1">
      <c r="A18" s="335"/>
      <c r="B18" s="335"/>
      <c r="C18" s="338"/>
      <c r="D18" s="339"/>
      <c r="E18" s="437"/>
      <c r="F18" s="438"/>
      <c r="G18" s="438"/>
      <c r="H18" s="7" t="str">
        <f t="shared" si="7"/>
        <v/>
      </c>
      <c r="I18" s="10" t="str">
        <f t="shared" si="8"/>
        <v/>
      </c>
      <c r="J18" s="1"/>
      <c r="K18" s="4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Jumper</v>
      </c>
      <c r="P18" s="147">
        <f t="shared" si="5"/>
        <v>0</v>
      </c>
      <c r="Q18" s="78" t="str">
        <f t="shared" si="3"/>
        <v/>
      </c>
      <c r="R18" s="78" t="str">
        <f t="shared" si="3"/>
        <v/>
      </c>
      <c r="S18" s="57">
        <f t="shared" si="6"/>
        <v>0</v>
      </c>
      <c r="T18" s="335"/>
      <c r="U18" s="320"/>
      <c r="V18" s="321"/>
      <c r="W18" s="322"/>
      <c r="X18" s="335"/>
      <c r="Y18" s="254"/>
      <c r="Z18" s="255"/>
      <c r="AA18" s="256"/>
    </row>
    <row r="19" spans="1:27" ht="9.9499999999999993" customHeight="1">
      <c r="A19" s="335"/>
      <c r="B19" s="335"/>
      <c r="C19" s="338"/>
      <c r="D19" s="339"/>
      <c r="E19" s="437"/>
      <c r="F19" s="438"/>
      <c r="G19" s="438"/>
      <c r="H19" s="30" t="str">
        <f t="shared" si="7"/>
        <v/>
      </c>
      <c r="I19" s="20" t="str">
        <f t="shared" si="8"/>
        <v/>
      </c>
      <c r="J19" s="14"/>
      <c r="K19" s="4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Jumper</v>
      </c>
      <c r="P19" s="147">
        <f t="shared" si="5"/>
        <v>0</v>
      </c>
      <c r="Q19" s="78" t="str">
        <f t="shared" si="3"/>
        <v/>
      </c>
      <c r="R19" s="78" t="str">
        <f t="shared" si="3"/>
        <v/>
      </c>
      <c r="S19" s="57">
        <f t="shared" si="6"/>
        <v>0</v>
      </c>
      <c r="T19" s="335"/>
      <c r="U19" s="323"/>
      <c r="V19" s="324"/>
      <c r="W19" s="325"/>
      <c r="X19" s="335"/>
      <c r="Y19" s="254"/>
      <c r="Z19" s="255"/>
      <c r="AA19" s="256"/>
    </row>
    <row r="20" spans="1:27" ht="9.9499999999999993" customHeight="1">
      <c r="A20" s="335"/>
      <c r="B20" s="335"/>
      <c r="C20" s="338"/>
      <c r="D20" s="339"/>
      <c r="E20" s="437"/>
      <c r="F20" s="438"/>
      <c r="G20" s="438"/>
      <c r="H20" s="29" t="str">
        <f t="shared" si="7"/>
        <v/>
      </c>
      <c r="I20" s="19" t="str">
        <f t="shared" si="8"/>
        <v/>
      </c>
      <c r="J20" s="14"/>
      <c r="K20" s="4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Jumper</v>
      </c>
      <c r="P20" s="147">
        <f t="shared" si="5"/>
        <v>0</v>
      </c>
      <c r="Q20" s="78" t="str">
        <f t="shared" si="3"/>
        <v/>
      </c>
      <c r="R20" s="78" t="str">
        <f t="shared" si="3"/>
        <v/>
      </c>
      <c r="S20" s="57">
        <f t="shared" si="6"/>
        <v>0</v>
      </c>
      <c r="T20" s="335"/>
      <c r="U20" s="317"/>
      <c r="V20" s="318"/>
      <c r="W20" s="319"/>
      <c r="X20" s="335"/>
      <c r="Y20" s="254"/>
      <c r="Z20" s="255"/>
      <c r="AA20" s="256"/>
    </row>
    <row r="21" spans="1:27" ht="9.9499999999999993" customHeight="1">
      <c r="A21" s="335"/>
      <c r="B21" s="335"/>
      <c r="C21" s="338"/>
      <c r="D21" s="339"/>
      <c r="E21" s="437"/>
      <c r="F21" s="438"/>
      <c r="G21" s="438"/>
      <c r="H21" s="30" t="str">
        <f t="shared" si="7"/>
        <v/>
      </c>
      <c r="I21" s="20" t="str">
        <f t="shared" si="8"/>
        <v/>
      </c>
      <c r="J21" s="14"/>
      <c r="K21" s="4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Jumper</v>
      </c>
      <c r="P21" s="147">
        <f t="shared" si="5"/>
        <v>0</v>
      </c>
      <c r="Q21" s="78" t="str">
        <f t="shared" si="3"/>
        <v/>
      </c>
      <c r="R21" s="78" t="str">
        <f t="shared" si="3"/>
        <v/>
      </c>
      <c r="S21" s="57">
        <f t="shared" si="6"/>
        <v>0</v>
      </c>
      <c r="T21" s="335"/>
      <c r="U21" s="320"/>
      <c r="V21" s="321"/>
      <c r="W21" s="322"/>
      <c r="X21" s="335"/>
      <c r="Y21" s="254"/>
      <c r="Z21" s="255"/>
      <c r="AA21" s="256"/>
    </row>
    <row r="22" spans="1:27" ht="9.9499999999999993" customHeight="1">
      <c r="A22" s="335"/>
      <c r="B22" s="335"/>
      <c r="C22" s="338"/>
      <c r="D22" s="339"/>
      <c r="E22" s="437"/>
      <c r="F22" s="438"/>
      <c r="G22" s="438"/>
      <c r="H22" s="30" t="str">
        <f t="shared" si="7"/>
        <v/>
      </c>
      <c r="I22" s="20" t="str">
        <f t="shared" si="8"/>
        <v/>
      </c>
      <c r="J22" s="14"/>
      <c r="K22" s="4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Jumper</v>
      </c>
      <c r="P22" s="147">
        <f t="shared" si="5"/>
        <v>0</v>
      </c>
      <c r="Q22" s="78" t="str">
        <f t="shared" si="3"/>
        <v/>
      </c>
      <c r="R22" s="78" t="str">
        <f t="shared" si="3"/>
        <v/>
      </c>
      <c r="S22" s="57">
        <f t="shared" si="6"/>
        <v>0</v>
      </c>
      <c r="T22" s="335"/>
      <c r="U22" s="356"/>
      <c r="V22" s="357"/>
      <c r="W22" s="358"/>
      <c r="X22" s="335"/>
      <c r="Y22" s="254"/>
      <c r="Z22" s="255"/>
      <c r="AA22" s="256"/>
    </row>
    <row r="23" spans="1:27" ht="9.9499999999999993" customHeight="1">
      <c r="A23" s="335"/>
      <c r="B23" s="335"/>
      <c r="C23" s="338"/>
      <c r="D23" s="339"/>
      <c r="E23" s="437"/>
      <c r="F23" s="438"/>
      <c r="G23" s="438"/>
      <c r="H23" s="29" t="str">
        <f t="shared" si="7"/>
        <v/>
      </c>
      <c r="I23" s="19" t="str">
        <f t="shared" si="8"/>
        <v/>
      </c>
      <c r="J23" s="14"/>
      <c r="K23" s="4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Jumper</v>
      </c>
      <c r="P23" s="147">
        <f t="shared" si="5"/>
        <v>0</v>
      </c>
      <c r="Q23" s="78" t="str">
        <f t="shared" si="3"/>
        <v/>
      </c>
      <c r="R23" s="78" t="str">
        <f t="shared" si="3"/>
        <v/>
      </c>
      <c r="S23" s="57">
        <f t="shared" si="6"/>
        <v>0</v>
      </c>
      <c r="T23" s="335"/>
      <c r="U23" s="359"/>
      <c r="V23" s="360"/>
      <c r="W23" s="361"/>
      <c r="X23" s="335"/>
      <c r="Y23" s="254"/>
      <c r="Z23" s="255"/>
      <c r="AA23" s="256"/>
    </row>
    <row r="24" spans="1:27" ht="9.9499999999999993" customHeight="1">
      <c r="A24" s="335"/>
      <c r="B24" s="335"/>
      <c r="C24" s="338"/>
      <c r="D24" s="339"/>
      <c r="E24" s="437"/>
      <c r="F24" s="438"/>
      <c r="G24" s="438"/>
      <c r="H24" s="29" t="str">
        <f t="shared" si="7"/>
        <v/>
      </c>
      <c r="I24" s="19" t="str">
        <f t="shared" si="8"/>
        <v/>
      </c>
      <c r="J24" s="14"/>
      <c r="K24" s="4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Jumper</v>
      </c>
      <c r="P24" s="147">
        <f t="shared" si="5"/>
        <v>0</v>
      </c>
      <c r="Q24" s="78" t="str">
        <f t="shared" si="3"/>
        <v/>
      </c>
      <c r="R24" s="78" t="str">
        <f t="shared" si="3"/>
        <v/>
      </c>
      <c r="S24" s="57">
        <f t="shared" si="6"/>
        <v>0</v>
      </c>
      <c r="T24" s="335"/>
      <c r="U24" s="362"/>
      <c r="V24" s="363"/>
      <c r="W24" s="364"/>
      <c r="X24" s="335"/>
      <c r="Y24" s="254"/>
      <c r="Z24" s="255"/>
      <c r="AA24" s="256"/>
    </row>
    <row r="25" spans="1:27" ht="9.9499999999999993" customHeight="1">
      <c r="A25" s="335"/>
      <c r="B25" s="335"/>
      <c r="C25" s="338"/>
      <c r="D25" s="339"/>
      <c r="E25" s="437"/>
      <c r="F25" s="438"/>
      <c r="G25" s="438"/>
      <c r="H25" s="7" t="str">
        <f t="shared" si="7"/>
        <v/>
      </c>
      <c r="I25" s="10" t="str">
        <f t="shared" si="8"/>
        <v/>
      </c>
      <c r="J25" s="1"/>
      <c r="K25" s="4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Jumper</v>
      </c>
      <c r="P25" s="147">
        <f t="shared" si="5"/>
        <v>0</v>
      </c>
      <c r="Q25" s="78" t="str">
        <f t="shared" si="3"/>
        <v/>
      </c>
      <c r="R25" s="78" t="str">
        <f t="shared" si="3"/>
        <v/>
      </c>
      <c r="S25" s="57">
        <f t="shared" si="6"/>
        <v>0</v>
      </c>
      <c r="T25" s="335"/>
      <c r="U25" s="411"/>
      <c r="V25" s="412"/>
      <c r="W25" s="413"/>
      <c r="X25" s="335"/>
      <c r="Y25" s="254"/>
      <c r="Z25" s="255"/>
      <c r="AA25" s="256"/>
    </row>
    <row r="26" spans="1:27" ht="9.9499999999999993" customHeight="1">
      <c r="A26" s="335"/>
      <c r="B26" s="335"/>
      <c r="C26" s="338"/>
      <c r="D26" s="339"/>
      <c r="E26" s="437"/>
      <c r="F26" s="438"/>
      <c r="G26" s="438"/>
      <c r="H26" s="7" t="str">
        <f t="shared" si="7"/>
        <v/>
      </c>
      <c r="I26" s="10" t="str">
        <f t="shared" si="8"/>
        <v/>
      </c>
      <c r="J26" s="1"/>
      <c r="K26" s="4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Jumper</v>
      </c>
      <c r="P26" s="147">
        <f t="shared" si="5"/>
        <v>0</v>
      </c>
      <c r="Q26" s="78" t="str">
        <f t="shared" si="3"/>
        <v/>
      </c>
      <c r="R26" s="78" t="str">
        <f t="shared" si="3"/>
        <v/>
      </c>
      <c r="S26" s="57">
        <f t="shared" si="6"/>
        <v>0</v>
      </c>
      <c r="T26" s="335"/>
      <c r="U26" s="411"/>
      <c r="V26" s="412"/>
      <c r="W26" s="413"/>
      <c r="X26" s="335"/>
      <c r="Y26" s="254"/>
      <c r="Z26" s="255"/>
      <c r="AA26" s="256"/>
    </row>
    <row r="27" spans="1:27" ht="9.9499999999999993" customHeight="1">
      <c r="A27" s="335"/>
      <c r="B27" s="335"/>
      <c r="C27" s="338"/>
      <c r="D27" s="339"/>
      <c r="E27" s="437"/>
      <c r="F27" s="438"/>
      <c r="G27" s="438"/>
      <c r="H27" s="29" t="str">
        <f t="shared" si="7"/>
        <v/>
      </c>
      <c r="I27" s="19" t="str">
        <f t="shared" si="8"/>
        <v/>
      </c>
      <c r="J27" s="14"/>
      <c r="K27" s="4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Jumper</v>
      </c>
      <c r="P27" s="147">
        <f t="shared" si="5"/>
        <v>0</v>
      </c>
      <c r="Q27" s="78" t="str">
        <f t="shared" si="3"/>
        <v/>
      </c>
      <c r="R27" s="78" t="str">
        <f t="shared" si="3"/>
        <v/>
      </c>
      <c r="S27" s="57">
        <f t="shared" si="6"/>
        <v>0</v>
      </c>
      <c r="T27" s="335"/>
      <c r="U27" s="411"/>
      <c r="V27" s="412"/>
      <c r="W27" s="413"/>
      <c r="X27" s="335"/>
      <c r="Y27" s="254"/>
      <c r="Z27" s="255"/>
      <c r="AA27" s="256"/>
    </row>
    <row r="28" spans="1:27" ht="9.9499999999999993" customHeight="1">
      <c r="A28" s="335"/>
      <c r="B28" s="335"/>
      <c r="C28" s="338"/>
      <c r="D28" s="339"/>
      <c r="E28" s="437"/>
      <c r="F28" s="438"/>
      <c r="G28" s="438"/>
      <c r="H28" s="29" t="str">
        <f t="shared" si="7"/>
        <v/>
      </c>
      <c r="I28" s="19" t="str">
        <f t="shared" si="8"/>
        <v/>
      </c>
      <c r="J28" s="14"/>
      <c r="K28" s="4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Jumper</v>
      </c>
      <c r="P28" s="147">
        <f t="shared" si="5"/>
        <v>0</v>
      </c>
      <c r="Q28" s="78" t="str">
        <f t="shared" si="3"/>
        <v/>
      </c>
      <c r="R28" s="78" t="str">
        <f t="shared" si="3"/>
        <v/>
      </c>
      <c r="S28" s="57">
        <f t="shared" si="6"/>
        <v>0</v>
      </c>
      <c r="T28" s="335"/>
      <c r="U28" s="411"/>
      <c r="V28" s="412"/>
      <c r="W28" s="413"/>
      <c r="X28" s="335"/>
      <c r="Y28" s="254"/>
      <c r="Z28" s="255"/>
      <c r="AA28" s="256"/>
    </row>
    <row r="29" spans="1:27" ht="9.9499999999999993" customHeight="1">
      <c r="A29" s="335"/>
      <c r="B29" s="335"/>
      <c r="C29" s="338"/>
      <c r="D29" s="339"/>
      <c r="E29" s="437"/>
      <c r="F29" s="438"/>
      <c r="G29" s="438"/>
      <c r="H29" s="30" t="str">
        <f t="shared" si="7"/>
        <v/>
      </c>
      <c r="I29" s="20" t="str">
        <f t="shared" si="8"/>
        <v/>
      </c>
      <c r="J29" s="14"/>
      <c r="K29" s="4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Jumper</v>
      </c>
      <c r="P29" s="147">
        <f t="shared" si="5"/>
        <v>0</v>
      </c>
      <c r="Q29" s="78" t="str">
        <f t="shared" si="3"/>
        <v/>
      </c>
      <c r="R29" s="78" t="str">
        <f t="shared" si="3"/>
        <v/>
      </c>
      <c r="S29" s="57">
        <f t="shared" si="6"/>
        <v>0</v>
      </c>
      <c r="T29" s="335"/>
      <c r="U29" s="411"/>
      <c r="V29" s="412"/>
      <c r="W29" s="413"/>
      <c r="X29" s="335"/>
      <c r="Y29" s="254"/>
      <c r="Z29" s="255"/>
      <c r="AA29" s="256"/>
    </row>
    <row r="30" spans="1:27" ht="9.9499999999999993" customHeight="1" thickBot="1">
      <c r="A30" s="335"/>
      <c r="B30" s="335"/>
      <c r="C30" s="338"/>
      <c r="D30" s="339"/>
      <c r="E30" s="437"/>
      <c r="F30" s="438"/>
      <c r="G30" s="438"/>
      <c r="H30" s="29" t="str">
        <f t="shared" si="7"/>
        <v/>
      </c>
      <c r="I30" s="19" t="str">
        <f t="shared" si="8"/>
        <v/>
      </c>
      <c r="J30" s="14"/>
      <c r="K30" s="4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Jumper</v>
      </c>
      <c r="P30" s="147">
        <f t="shared" si="5"/>
        <v>0</v>
      </c>
      <c r="Q30" s="78" t="str">
        <f t="shared" si="3"/>
        <v/>
      </c>
      <c r="R30" s="78" t="str">
        <f t="shared" si="3"/>
        <v/>
      </c>
      <c r="S30" s="57">
        <f t="shared" si="6"/>
        <v>0</v>
      </c>
      <c r="T30" s="335"/>
      <c r="U30" s="414"/>
      <c r="V30" s="415"/>
      <c r="W30" s="416"/>
      <c r="X30" s="335"/>
      <c r="Y30" s="254"/>
      <c r="Z30" s="255"/>
      <c r="AA30" s="256"/>
    </row>
    <row r="31" spans="1:27" ht="9.9499999999999993" customHeight="1">
      <c r="A31" s="335"/>
      <c r="B31" s="335"/>
      <c r="C31" s="338"/>
      <c r="D31" s="339"/>
      <c r="E31" s="437"/>
      <c r="F31" s="438"/>
      <c r="G31" s="438"/>
      <c r="H31" s="29" t="str">
        <f t="shared" si="7"/>
        <v/>
      </c>
      <c r="I31" s="19" t="str">
        <f t="shared" si="8"/>
        <v/>
      </c>
      <c r="J31" s="14"/>
      <c r="K31" s="4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Jumper</v>
      </c>
      <c r="P31" s="147">
        <f t="shared" si="5"/>
        <v>0</v>
      </c>
      <c r="Q31" s="78" t="str">
        <f t="shared" si="3"/>
        <v/>
      </c>
      <c r="R31" s="78" t="str">
        <f t="shared" si="3"/>
        <v/>
      </c>
      <c r="S31" s="57">
        <f t="shared" si="6"/>
        <v>0</v>
      </c>
      <c r="T31" s="335"/>
      <c r="U31" s="378"/>
      <c r="V31" s="378"/>
      <c r="W31" s="378"/>
      <c r="X31" s="335"/>
      <c r="Y31" s="254"/>
      <c r="Z31" s="255"/>
      <c r="AA31" s="256"/>
    </row>
    <row r="32" spans="1:27" ht="9.9499999999999993" customHeight="1">
      <c r="A32" s="335"/>
      <c r="B32" s="335"/>
      <c r="C32" s="338"/>
      <c r="D32" s="339"/>
      <c r="E32" s="437"/>
      <c r="F32" s="438"/>
      <c r="G32" s="438"/>
      <c r="H32" s="29" t="str">
        <f t="shared" si="7"/>
        <v/>
      </c>
      <c r="I32" s="19" t="str">
        <f t="shared" si="8"/>
        <v/>
      </c>
      <c r="J32" s="14"/>
      <c r="K32" s="4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Jumper</v>
      </c>
      <c r="P32" s="147">
        <f t="shared" si="5"/>
        <v>0</v>
      </c>
      <c r="Q32" s="78" t="str">
        <f t="shared" si="3"/>
        <v/>
      </c>
      <c r="R32" s="78" t="str">
        <f t="shared" si="3"/>
        <v/>
      </c>
      <c r="S32" s="57">
        <f t="shared" si="6"/>
        <v>0</v>
      </c>
      <c r="T32" s="335"/>
      <c r="U32" s="381"/>
      <c r="V32" s="381"/>
      <c r="W32" s="381"/>
      <c r="X32" s="335"/>
      <c r="Y32" s="254"/>
      <c r="Z32" s="255"/>
      <c r="AA32" s="256"/>
    </row>
    <row r="33" spans="1:28" ht="9.9499999999999993" customHeight="1">
      <c r="A33" s="335"/>
      <c r="B33" s="335"/>
      <c r="C33" s="338"/>
      <c r="D33" s="339"/>
      <c r="E33" s="437"/>
      <c r="F33" s="438"/>
      <c r="G33" s="438"/>
      <c r="H33" s="30" t="str">
        <f t="shared" si="7"/>
        <v/>
      </c>
      <c r="I33" s="20" t="str">
        <f t="shared" si="8"/>
        <v/>
      </c>
      <c r="J33" s="14"/>
      <c r="K33" s="4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Jumper</v>
      </c>
      <c r="P33" s="147">
        <f t="shared" si="5"/>
        <v>0</v>
      </c>
      <c r="Q33" s="78" t="str">
        <f t="shared" si="3"/>
        <v/>
      </c>
      <c r="R33" s="78" t="str">
        <f t="shared" si="3"/>
        <v/>
      </c>
      <c r="S33" s="57">
        <f t="shared" si="6"/>
        <v>0</v>
      </c>
      <c r="T33" s="335"/>
      <c r="U33" s="381"/>
      <c r="V33" s="381"/>
      <c r="W33" s="381"/>
      <c r="X33" s="335"/>
      <c r="Y33" s="254"/>
      <c r="Z33" s="255"/>
      <c r="AA33" s="256"/>
    </row>
    <row r="34" spans="1:28" ht="9.9499999999999993" customHeight="1" thickBot="1">
      <c r="A34" s="335"/>
      <c r="B34" s="335"/>
      <c r="C34" s="338"/>
      <c r="D34" s="339"/>
      <c r="E34" s="439"/>
      <c r="F34" s="440"/>
      <c r="G34" s="440"/>
      <c r="H34" s="9" t="str">
        <f t="shared" si="7"/>
        <v/>
      </c>
      <c r="I34" s="11" t="str">
        <f t="shared" si="8"/>
        <v/>
      </c>
      <c r="J34" s="2"/>
      <c r="K34" s="5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Jumper</v>
      </c>
      <c r="P34" s="148">
        <f t="shared" si="5"/>
        <v>0</v>
      </c>
      <c r="Q34" s="80" t="str">
        <f t="shared" si="3"/>
        <v/>
      </c>
      <c r="R34" s="80" t="str">
        <f t="shared" si="3"/>
        <v/>
      </c>
      <c r="S34" s="62">
        <f t="shared" si="6"/>
        <v>0</v>
      </c>
      <c r="T34" s="335"/>
      <c r="U34" s="381"/>
      <c r="V34" s="381"/>
      <c r="W34" s="381"/>
      <c r="X34" s="335"/>
      <c r="Y34" s="257"/>
      <c r="Z34" s="258"/>
      <c r="AA34" s="259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/>
      </c>
      <c r="I35" s="213" t="str">
        <f>IFERROR(VLOOKUP($G35,$O$3:$S$34,4,0),"")</f>
        <v/>
      </c>
      <c r="J35" s="88" t="str">
        <f>IFERROR(VLOOKUP($G35,$O$3:$S$34,5,0),"")</f>
        <v/>
      </c>
      <c r="K35" s="98">
        <f t="shared" ref="K35:K46" si="9">IFERROR(VLOOKUP($G35,$O$3:$S$34,2,0),0)</f>
        <v>0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30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10">IFERROR(VLOOKUP($G36,$O$3:$S$34,3,0),"")</f>
        <v/>
      </c>
      <c r="I36" s="216" t="str">
        <f t="shared" ref="I36:I46" si="11">IFERROR(VLOOKUP($G36,$O$3:$S$34,4,0),"")</f>
        <v/>
      </c>
      <c r="J36" s="92" t="str">
        <f t="shared" ref="J36:J46" si="12">IFERROR(VLOOKUP($G36,$O$3:$S$34,5,0),"")</f>
        <v/>
      </c>
      <c r="K36" s="154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6">
        <v>4.0999999999999996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6">
        <v>4.5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7">
        <v>4.2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36" priority="1" operator="between">
      <formula>2.9</formula>
      <formula>3.1</formula>
    </cfRule>
    <cfRule type="cellIs" dxfId="35" priority="2" operator="between">
      <formula>1.9</formula>
      <formula>2.1</formula>
    </cfRule>
    <cfRule type="cellIs" dxfId="34" priority="3" operator="between">
      <formula>0.9</formula>
      <formula>1.1</formula>
    </cfRule>
  </conditionalFormatting>
  <conditionalFormatting sqref="O3:O34">
    <cfRule type="cellIs" dxfId="33" priority="4" operator="between">
      <formula>2.9</formula>
      <formula>3.1</formula>
    </cfRule>
    <cfRule type="cellIs" dxfId="32" priority="5" operator="between">
      <formula>1.9</formula>
      <formula>2.1</formula>
    </cfRule>
    <cfRule type="cellIs" dxfId="31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A2"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11.85546875" style="150" hidden="1" customWidth="1"/>
    <col min="17" max="18" width="8.140625" style="44" hidden="1" customWidth="1"/>
    <col min="19" max="19" width="10.28515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5.140625" style="41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31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42" t="s">
        <v>7</v>
      </c>
      <c r="F3" s="443"/>
      <c r="G3" s="443"/>
      <c r="H3" s="40" t="str">
        <f>IFERROR(VLOOKUP($J3,$Y$2:$AB$34,2,0),"")</f>
        <v/>
      </c>
      <c r="I3" s="212" t="str">
        <f>IFERROR(VLOOKUP($J3,$Y$2:$AB$34,3,0),"")</f>
        <v/>
      </c>
      <c r="J3" s="245"/>
      <c r="K3" s="246"/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88" t="str">
        <f>IF(K3&gt;0,RANK(K3,$K$3:$K$34,0),"No Thrower")</f>
        <v>No Thrower</v>
      </c>
      <c r="P3" s="146">
        <f>K3</f>
        <v>0</v>
      </c>
      <c r="Q3" s="79" t="str">
        <f>H3</f>
        <v/>
      </c>
      <c r="R3" s="79" t="str">
        <f>I3</f>
        <v/>
      </c>
      <c r="S3" s="52">
        <f t="shared" ref="S3:S34" si="3">J3</f>
        <v>0</v>
      </c>
      <c r="T3" s="335"/>
      <c r="U3" s="402"/>
      <c r="V3" s="403"/>
      <c r="W3" s="404"/>
      <c r="X3" s="335"/>
      <c r="Y3" s="245"/>
      <c r="Z3" s="268"/>
      <c r="AA3" s="256"/>
    </row>
    <row r="4" spans="1:27" ht="9.9499999999999993" customHeight="1">
      <c r="A4" s="335"/>
      <c r="B4" s="335"/>
      <c r="C4" s="338"/>
      <c r="D4" s="339"/>
      <c r="E4" s="444"/>
      <c r="F4" s="445"/>
      <c r="G4" s="445"/>
      <c r="H4" s="29" t="str">
        <f>IFERROR(VLOOKUP($J4,$Y$2:$AB$34,2,0),"")</f>
        <v/>
      </c>
      <c r="I4" s="19" t="str">
        <f>IFERROR(VLOOKUP($J4,$Y$2:$AB$34,3,0),"")</f>
        <v/>
      </c>
      <c r="J4" s="247"/>
      <c r="K4" s="248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 t="str">
        <f t="shared" ref="O4:O34" si="4">IF(K4&gt;0,RANK(K4,$K$3:$K$34,0),"No Thrower")</f>
        <v>No Thrower</v>
      </c>
      <c r="P4" s="147">
        <f t="shared" ref="P4:P34" si="5">K4</f>
        <v>0</v>
      </c>
      <c r="Q4" s="78" t="str">
        <f t="shared" ref="Q4:R34" si="6">H4</f>
        <v/>
      </c>
      <c r="R4" s="78" t="str">
        <f t="shared" si="6"/>
        <v/>
      </c>
      <c r="S4" s="57">
        <f t="shared" si="3"/>
        <v>0</v>
      </c>
      <c r="T4" s="335"/>
      <c r="U4" s="405" t="s">
        <v>20</v>
      </c>
      <c r="V4" s="406"/>
      <c r="W4" s="407"/>
      <c r="X4" s="335"/>
      <c r="Y4" s="247"/>
      <c r="Z4" s="269"/>
      <c r="AA4" s="256"/>
    </row>
    <row r="5" spans="1:27" ht="9.9499999999999993" customHeight="1">
      <c r="A5" s="335"/>
      <c r="B5" s="335"/>
      <c r="C5" s="338"/>
      <c r="D5" s="339"/>
      <c r="E5" s="444"/>
      <c r="F5" s="445"/>
      <c r="G5" s="445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7"/>
      <c r="K5" s="248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4"/>
        <v>No Thrower</v>
      </c>
      <c r="P5" s="147">
        <f t="shared" si="5"/>
        <v>0</v>
      </c>
      <c r="Q5" s="78" t="str">
        <f t="shared" si="6"/>
        <v/>
      </c>
      <c r="R5" s="78" t="str">
        <f t="shared" si="6"/>
        <v/>
      </c>
      <c r="S5" s="57">
        <f t="shared" si="3"/>
        <v>0</v>
      </c>
      <c r="T5" s="335"/>
      <c r="U5" s="408"/>
      <c r="V5" s="409"/>
      <c r="W5" s="410"/>
      <c r="X5" s="335"/>
      <c r="Y5" s="247"/>
      <c r="Z5" s="269"/>
      <c r="AA5" s="256"/>
    </row>
    <row r="6" spans="1:27" ht="9.9499999999999993" customHeight="1">
      <c r="A6" s="335"/>
      <c r="B6" s="335"/>
      <c r="C6" s="338"/>
      <c r="D6" s="339"/>
      <c r="E6" s="444"/>
      <c r="F6" s="445"/>
      <c r="G6" s="445"/>
      <c r="H6" s="29" t="str">
        <f t="shared" si="7"/>
        <v/>
      </c>
      <c r="I6" s="19" t="str">
        <f t="shared" si="8"/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Thrower</v>
      </c>
      <c r="P6" s="147">
        <f t="shared" si="5"/>
        <v>0</v>
      </c>
      <c r="Q6" s="78" t="str">
        <f t="shared" si="6"/>
        <v/>
      </c>
      <c r="R6" s="78" t="str">
        <f t="shared" si="6"/>
        <v/>
      </c>
      <c r="S6" s="57">
        <f t="shared" si="3"/>
        <v>0</v>
      </c>
      <c r="T6" s="335"/>
      <c r="U6" s="408"/>
      <c r="V6" s="409"/>
      <c r="W6" s="410"/>
      <c r="X6" s="335"/>
      <c r="Y6" s="247"/>
      <c r="Z6" s="269"/>
      <c r="AA6" s="256"/>
    </row>
    <row r="7" spans="1:27" ht="9.9499999999999993" customHeight="1">
      <c r="A7" s="335"/>
      <c r="B7" s="335"/>
      <c r="C7" s="338"/>
      <c r="D7" s="339"/>
      <c r="E7" s="444"/>
      <c r="F7" s="445"/>
      <c r="G7" s="445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Thrower</v>
      </c>
      <c r="P7" s="147">
        <f t="shared" si="5"/>
        <v>0</v>
      </c>
      <c r="Q7" s="78" t="str">
        <f t="shared" si="6"/>
        <v/>
      </c>
      <c r="R7" s="78" t="str">
        <f t="shared" si="6"/>
        <v/>
      </c>
      <c r="S7" s="57">
        <f t="shared" si="3"/>
        <v>0</v>
      </c>
      <c r="T7" s="335"/>
      <c r="U7" s="405" t="s">
        <v>56</v>
      </c>
      <c r="V7" s="406"/>
      <c r="W7" s="407"/>
      <c r="X7" s="335"/>
      <c r="Y7" s="247"/>
      <c r="Z7" s="269"/>
      <c r="AA7" s="256"/>
    </row>
    <row r="8" spans="1:27" ht="9.9499999999999993" customHeight="1">
      <c r="A8" s="335"/>
      <c r="B8" s="335"/>
      <c r="C8" s="338"/>
      <c r="D8" s="339"/>
      <c r="E8" s="444"/>
      <c r="F8" s="445"/>
      <c r="G8" s="445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Thrower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35"/>
      <c r="U8" s="408"/>
      <c r="V8" s="409"/>
      <c r="W8" s="410"/>
      <c r="X8" s="335"/>
      <c r="Y8" s="247"/>
      <c r="Z8" s="270"/>
      <c r="AA8" s="256"/>
    </row>
    <row r="9" spans="1:27" ht="9.9499999999999993" customHeight="1">
      <c r="A9" s="335"/>
      <c r="B9" s="335"/>
      <c r="C9" s="338"/>
      <c r="D9" s="339"/>
      <c r="E9" s="444"/>
      <c r="F9" s="445"/>
      <c r="G9" s="445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Thrower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35"/>
      <c r="U9" s="408"/>
      <c r="V9" s="409"/>
      <c r="W9" s="410"/>
      <c r="X9" s="335"/>
      <c r="Y9" s="247"/>
      <c r="Z9" s="269"/>
      <c r="AA9" s="256"/>
    </row>
    <row r="10" spans="1:27" ht="9.9499999999999993" customHeight="1">
      <c r="A10" s="335"/>
      <c r="B10" s="335"/>
      <c r="C10" s="338"/>
      <c r="D10" s="339"/>
      <c r="E10" s="444"/>
      <c r="F10" s="445"/>
      <c r="G10" s="445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Thrower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35"/>
      <c r="U10" s="323" t="s">
        <v>57</v>
      </c>
      <c r="V10" s="324"/>
      <c r="W10" s="325"/>
      <c r="X10" s="335"/>
      <c r="Y10" s="247"/>
      <c r="Z10" s="269"/>
      <c r="AA10" s="256"/>
    </row>
    <row r="11" spans="1:27" ht="9.9499999999999993" customHeight="1">
      <c r="A11" s="335"/>
      <c r="B11" s="335"/>
      <c r="C11" s="338"/>
      <c r="D11" s="339"/>
      <c r="E11" s="444"/>
      <c r="F11" s="445"/>
      <c r="G11" s="445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35"/>
      <c r="U11" s="317"/>
      <c r="V11" s="318"/>
      <c r="W11" s="319"/>
      <c r="X11" s="335"/>
      <c r="Y11" s="247"/>
      <c r="Z11" s="269"/>
      <c r="AA11" s="256"/>
    </row>
    <row r="12" spans="1:27" ht="9.9499999999999993" customHeight="1">
      <c r="A12" s="335"/>
      <c r="B12" s="335"/>
      <c r="C12" s="338"/>
      <c r="D12" s="339"/>
      <c r="E12" s="444"/>
      <c r="F12" s="445"/>
      <c r="G12" s="445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35"/>
      <c r="U12" s="320"/>
      <c r="V12" s="321"/>
      <c r="W12" s="322"/>
      <c r="X12" s="335"/>
      <c r="Y12" s="247"/>
      <c r="Z12" s="269"/>
      <c r="AA12" s="256"/>
    </row>
    <row r="13" spans="1:27" ht="9.9499999999999993" customHeight="1">
      <c r="A13" s="335"/>
      <c r="B13" s="335"/>
      <c r="C13" s="338"/>
      <c r="D13" s="339"/>
      <c r="E13" s="444"/>
      <c r="F13" s="445"/>
      <c r="G13" s="445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35"/>
      <c r="U13" s="323" t="s">
        <v>58</v>
      </c>
      <c r="V13" s="324"/>
      <c r="W13" s="325"/>
      <c r="X13" s="335"/>
      <c r="Y13" s="247"/>
      <c r="Z13" s="269"/>
      <c r="AA13" s="256"/>
    </row>
    <row r="14" spans="1:27" ht="9.9499999999999993" customHeight="1">
      <c r="A14" s="335"/>
      <c r="B14" s="335"/>
      <c r="C14" s="338"/>
      <c r="D14" s="339"/>
      <c r="E14" s="444"/>
      <c r="F14" s="445"/>
      <c r="G14" s="445"/>
      <c r="H14" s="29" t="str">
        <f t="shared" si="7"/>
        <v/>
      </c>
      <c r="I14" s="19" t="str">
        <f t="shared" si="8"/>
        <v/>
      </c>
      <c r="J14" s="249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35"/>
      <c r="U14" s="317"/>
      <c r="V14" s="318"/>
      <c r="W14" s="319"/>
      <c r="X14" s="335"/>
      <c r="Y14" s="249"/>
      <c r="Z14" s="271"/>
      <c r="AA14" s="256"/>
    </row>
    <row r="15" spans="1:27" ht="9.9499999999999993" customHeight="1">
      <c r="A15" s="335"/>
      <c r="B15" s="335"/>
      <c r="C15" s="338"/>
      <c r="D15" s="339"/>
      <c r="E15" s="444"/>
      <c r="F15" s="445"/>
      <c r="G15" s="445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35"/>
      <c r="U15" s="320"/>
      <c r="V15" s="321"/>
      <c r="W15" s="322"/>
      <c r="X15" s="335"/>
      <c r="Y15" s="247"/>
      <c r="Z15" s="270"/>
      <c r="AA15" s="256"/>
    </row>
    <row r="16" spans="1:27" ht="9.9499999999999993" customHeight="1">
      <c r="A16" s="335"/>
      <c r="B16" s="335"/>
      <c r="C16" s="338"/>
      <c r="D16" s="339"/>
      <c r="E16" s="444"/>
      <c r="F16" s="445"/>
      <c r="G16" s="445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35"/>
      <c r="U16" s="323"/>
      <c r="V16" s="324"/>
      <c r="W16" s="325"/>
      <c r="X16" s="335"/>
      <c r="Y16" s="254"/>
      <c r="Z16" s="255"/>
      <c r="AA16" s="256"/>
    </row>
    <row r="17" spans="1:27" ht="9.9499999999999993" customHeight="1">
      <c r="A17" s="335"/>
      <c r="B17" s="335"/>
      <c r="C17" s="338"/>
      <c r="D17" s="339"/>
      <c r="E17" s="444"/>
      <c r="F17" s="445"/>
      <c r="G17" s="445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35"/>
      <c r="U17" s="317"/>
      <c r="V17" s="318"/>
      <c r="W17" s="319"/>
      <c r="X17" s="335"/>
      <c r="Y17" s="254"/>
      <c r="Z17" s="255"/>
      <c r="AA17" s="256"/>
    </row>
    <row r="18" spans="1:27" ht="9.9499999999999993" customHeight="1">
      <c r="A18" s="335"/>
      <c r="B18" s="335"/>
      <c r="C18" s="338"/>
      <c r="D18" s="339"/>
      <c r="E18" s="444"/>
      <c r="F18" s="445"/>
      <c r="G18" s="445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35"/>
      <c r="U18" s="320"/>
      <c r="V18" s="321"/>
      <c r="W18" s="322"/>
      <c r="X18" s="335"/>
      <c r="Y18" s="254"/>
      <c r="Z18" s="255"/>
      <c r="AA18" s="256"/>
    </row>
    <row r="19" spans="1:27" ht="9.9499999999999993" customHeight="1">
      <c r="A19" s="335"/>
      <c r="B19" s="335"/>
      <c r="C19" s="338"/>
      <c r="D19" s="339"/>
      <c r="E19" s="444"/>
      <c r="F19" s="445"/>
      <c r="G19" s="445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35"/>
      <c r="U19" s="323"/>
      <c r="V19" s="324"/>
      <c r="W19" s="325"/>
      <c r="X19" s="335"/>
      <c r="Y19" s="254"/>
      <c r="Z19" s="255"/>
      <c r="AA19" s="256"/>
    </row>
    <row r="20" spans="1:27" ht="9.9499999999999993" customHeight="1">
      <c r="A20" s="335"/>
      <c r="B20" s="335"/>
      <c r="C20" s="338"/>
      <c r="D20" s="339"/>
      <c r="E20" s="444"/>
      <c r="F20" s="445"/>
      <c r="G20" s="445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35"/>
      <c r="U20" s="317"/>
      <c r="V20" s="318"/>
      <c r="W20" s="319"/>
      <c r="X20" s="335"/>
      <c r="Y20" s="254"/>
      <c r="Z20" s="255"/>
      <c r="AA20" s="256"/>
    </row>
    <row r="21" spans="1:27" ht="9.9499999999999993" customHeight="1">
      <c r="A21" s="335"/>
      <c r="B21" s="335"/>
      <c r="C21" s="338"/>
      <c r="D21" s="339"/>
      <c r="E21" s="444"/>
      <c r="F21" s="445"/>
      <c r="G21" s="445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35"/>
      <c r="U21" s="320"/>
      <c r="V21" s="321"/>
      <c r="W21" s="322"/>
      <c r="X21" s="335"/>
      <c r="Y21" s="254"/>
      <c r="Z21" s="255"/>
      <c r="AA21" s="256"/>
    </row>
    <row r="22" spans="1:27" ht="9.9499999999999993" customHeight="1">
      <c r="A22" s="335"/>
      <c r="B22" s="335"/>
      <c r="C22" s="338"/>
      <c r="D22" s="339"/>
      <c r="E22" s="444"/>
      <c r="F22" s="445"/>
      <c r="G22" s="445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35"/>
      <c r="U22" s="356"/>
      <c r="V22" s="357"/>
      <c r="W22" s="358"/>
      <c r="X22" s="335"/>
      <c r="Y22" s="254"/>
      <c r="Z22" s="255"/>
      <c r="AA22" s="256"/>
    </row>
    <row r="23" spans="1:27" ht="9.9499999999999993" customHeight="1">
      <c r="A23" s="335"/>
      <c r="B23" s="335"/>
      <c r="C23" s="338"/>
      <c r="D23" s="339"/>
      <c r="E23" s="444"/>
      <c r="F23" s="445"/>
      <c r="G23" s="445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35"/>
      <c r="U23" s="359"/>
      <c r="V23" s="360"/>
      <c r="W23" s="361"/>
      <c r="X23" s="335"/>
      <c r="Y23" s="254"/>
      <c r="Z23" s="255"/>
      <c r="AA23" s="256"/>
    </row>
    <row r="24" spans="1:27" ht="9.9499999999999993" customHeight="1">
      <c r="A24" s="335"/>
      <c r="B24" s="335"/>
      <c r="C24" s="338"/>
      <c r="D24" s="339"/>
      <c r="E24" s="444"/>
      <c r="F24" s="445"/>
      <c r="G24" s="445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35"/>
      <c r="U24" s="362"/>
      <c r="V24" s="363"/>
      <c r="W24" s="364"/>
      <c r="X24" s="335"/>
      <c r="Y24" s="254"/>
      <c r="Z24" s="255"/>
      <c r="AA24" s="256"/>
    </row>
    <row r="25" spans="1:27" ht="9.9499999999999993" customHeight="1">
      <c r="A25" s="335"/>
      <c r="B25" s="335"/>
      <c r="C25" s="338"/>
      <c r="D25" s="339"/>
      <c r="E25" s="444"/>
      <c r="F25" s="445"/>
      <c r="G25" s="445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35"/>
      <c r="U25" s="411"/>
      <c r="V25" s="412"/>
      <c r="W25" s="413"/>
      <c r="X25" s="335"/>
      <c r="Y25" s="254"/>
      <c r="Z25" s="255"/>
      <c r="AA25" s="256"/>
    </row>
    <row r="26" spans="1:27" ht="9.9499999999999993" customHeight="1">
      <c r="A26" s="335"/>
      <c r="B26" s="335"/>
      <c r="C26" s="338"/>
      <c r="D26" s="339"/>
      <c r="E26" s="444"/>
      <c r="F26" s="445"/>
      <c r="G26" s="445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35"/>
      <c r="U26" s="411"/>
      <c r="V26" s="412"/>
      <c r="W26" s="413"/>
      <c r="X26" s="335"/>
      <c r="Y26" s="254"/>
      <c r="Z26" s="255"/>
      <c r="AA26" s="256"/>
    </row>
    <row r="27" spans="1:27" ht="9.9499999999999993" customHeight="1">
      <c r="A27" s="335"/>
      <c r="B27" s="335"/>
      <c r="C27" s="338"/>
      <c r="D27" s="339"/>
      <c r="E27" s="444"/>
      <c r="F27" s="445"/>
      <c r="G27" s="445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35"/>
      <c r="U27" s="411"/>
      <c r="V27" s="412"/>
      <c r="W27" s="413"/>
      <c r="X27" s="335"/>
      <c r="Y27" s="254"/>
      <c r="Z27" s="255"/>
      <c r="AA27" s="256"/>
    </row>
    <row r="28" spans="1:27" ht="9.9499999999999993" customHeight="1">
      <c r="A28" s="335"/>
      <c r="B28" s="335"/>
      <c r="C28" s="338"/>
      <c r="D28" s="339"/>
      <c r="E28" s="444"/>
      <c r="F28" s="445"/>
      <c r="G28" s="445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35"/>
      <c r="U28" s="411"/>
      <c r="V28" s="412"/>
      <c r="W28" s="413"/>
      <c r="X28" s="335"/>
      <c r="Y28" s="254"/>
      <c r="Z28" s="255"/>
      <c r="AA28" s="256"/>
    </row>
    <row r="29" spans="1:27" ht="9.9499999999999993" customHeight="1">
      <c r="A29" s="335"/>
      <c r="B29" s="335"/>
      <c r="C29" s="338"/>
      <c r="D29" s="339"/>
      <c r="E29" s="444"/>
      <c r="F29" s="445"/>
      <c r="G29" s="445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35"/>
      <c r="U29" s="411"/>
      <c r="V29" s="412"/>
      <c r="W29" s="413"/>
      <c r="X29" s="335"/>
      <c r="Y29" s="254"/>
      <c r="Z29" s="255"/>
      <c r="AA29" s="256"/>
    </row>
    <row r="30" spans="1:27" ht="9.9499999999999993" customHeight="1" thickBot="1">
      <c r="A30" s="335"/>
      <c r="B30" s="335"/>
      <c r="C30" s="338"/>
      <c r="D30" s="339"/>
      <c r="E30" s="444"/>
      <c r="F30" s="445"/>
      <c r="G30" s="445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35"/>
      <c r="U30" s="414"/>
      <c r="V30" s="415"/>
      <c r="W30" s="416"/>
      <c r="X30" s="335"/>
      <c r="Y30" s="254"/>
      <c r="Z30" s="255"/>
      <c r="AA30" s="256"/>
    </row>
    <row r="31" spans="1:27" ht="9.9499999999999993" customHeight="1">
      <c r="A31" s="335"/>
      <c r="B31" s="335"/>
      <c r="C31" s="338"/>
      <c r="D31" s="339"/>
      <c r="E31" s="444"/>
      <c r="F31" s="445"/>
      <c r="G31" s="445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35"/>
      <c r="U31" s="378"/>
      <c r="V31" s="378"/>
      <c r="W31" s="378"/>
      <c r="X31" s="335"/>
      <c r="Y31" s="254"/>
      <c r="Z31" s="255"/>
      <c r="AA31" s="256"/>
    </row>
    <row r="32" spans="1:27" ht="9.9499999999999993" customHeight="1">
      <c r="A32" s="335"/>
      <c r="B32" s="335"/>
      <c r="C32" s="338"/>
      <c r="D32" s="339"/>
      <c r="E32" s="444"/>
      <c r="F32" s="445"/>
      <c r="G32" s="445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35"/>
      <c r="U32" s="381"/>
      <c r="V32" s="381"/>
      <c r="W32" s="381"/>
      <c r="X32" s="335"/>
      <c r="Y32" s="254"/>
      <c r="Z32" s="255"/>
      <c r="AA32" s="256"/>
    </row>
    <row r="33" spans="1:28" ht="9.9499999999999993" customHeight="1">
      <c r="A33" s="335"/>
      <c r="B33" s="335"/>
      <c r="C33" s="338"/>
      <c r="D33" s="339"/>
      <c r="E33" s="444"/>
      <c r="F33" s="445"/>
      <c r="G33" s="445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35"/>
      <c r="U33" s="381"/>
      <c r="V33" s="381"/>
      <c r="W33" s="381"/>
      <c r="X33" s="335"/>
      <c r="Y33" s="254"/>
      <c r="Z33" s="255"/>
      <c r="AA33" s="256"/>
    </row>
    <row r="34" spans="1:28" ht="9.9499999999999993" customHeight="1" thickBot="1">
      <c r="A34" s="335"/>
      <c r="B34" s="335"/>
      <c r="C34" s="338"/>
      <c r="D34" s="339"/>
      <c r="E34" s="446"/>
      <c r="F34" s="447"/>
      <c r="G34" s="447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35"/>
      <c r="U34" s="381"/>
      <c r="V34" s="381"/>
      <c r="W34" s="381"/>
      <c r="X34" s="335"/>
      <c r="Y34" s="257"/>
      <c r="Z34" s="258"/>
      <c r="AA34" s="259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/>
      </c>
      <c r="I35" s="213" t="str">
        <f>IFERROR(VLOOKUP($G35,$O$3:$S$34,4,0),"")</f>
        <v/>
      </c>
      <c r="J35" s="88" t="str">
        <f>IFERROR(VLOOKUP($G35,$O$3:$S$34,5,0),"")</f>
        <v/>
      </c>
      <c r="K35" s="98">
        <f t="shared" ref="K35:K46" si="9">IFERROR(VLOOKUP($G35,$O$3:$S$34,2,0),0)</f>
        <v>0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31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10">IFERROR(VLOOKUP($G36,$O$3:$S$34,3,0),"")</f>
        <v/>
      </c>
      <c r="I36" s="216" t="str">
        <f t="shared" ref="I36:I46" si="11">IFERROR(VLOOKUP($G36,$O$3:$S$34,4,0),"")</f>
        <v/>
      </c>
      <c r="J36" s="92" t="str">
        <f t="shared" ref="J36:J46" si="12">IFERROR(VLOOKUP($G36,$O$3:$S$34,5,0),"")</f>
        <v/>
      </c>
      <c r="K36" s="154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15.91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13.7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12.8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30" priority="1" operator="between">
      <formula>2.9</formula>
      <formula>3.1</formula>
    </cfRule>
    <cfRule type="cellIs" dxfId="29" priority="2" operator="between">
      <formula>1.9</formula>
      <formula>2.1</formula>
    </cfRule>
    <cfRule type="cellIs" dxfId="28" priority="3" operator="between">
      <formula>0.9</formula>
      <formula>1.1</formula>
    </cfRule>
  </conditionalFormatting>
  <conditionalFormatting sqref="O3:O34">
    <cfRule type="cellIs" dxfId="27" priority="4" operator="between">
      <formula>2.9</formula>
      <formula>3.1</formula>
    </cfRule>
    <cfRule type="cellIs" dxfId="26" priority="5" operator="between">
      <formula>1.9</formula>
      <formula>2.1</formula>
    </cfRule>
    <cfRule type="cellIs" dxfId="25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A2" zoomScaleNormal="100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3" width="6.7109375" style="41" customWidth="1"/>
    <col min="14" max="14" width="6.85546875" style="41" customWidth="1"/>
    <col min="15" max="15" width="9.28515625" style="41" customWidth="1"/>
    <col min="16" max="16" width="4.28515625" style="150" hidden="1" customWidth="1"/>
    <col min="17" max="17" width="4.140625" style="44" hidden="1" customWidth="1"/>
    <col min="18" max="18" width="5.85546875" style="44" hidden="1" customWidth="1"/>
    <col min="19" max="19" width="7.140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5.85546875" style="41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32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42" t="s">
        <v>7</v>
      </c>
      <c r="F3" s="443"/>
      <c r="G3" s="443"/>
      <c r="H3" s="40" t="str">
        <f>IFERROR(VLOOKUP($J3,$Y$2:$AB$34,2,0),"")</f>
        <v>Gabe Lamb</v>
      </c>
      <c r="I3" s="212" t="str">
        <f>IFERROR(VLOOKUP($J3,$Y$2:$AB$34,3,0),"")</f>
        <v>Roundwood Park</v>
      </c>
      <c r="J3" s="245">
        <v>433</v>
      </c>
      <c r="K3" s="246">
        <v>43.08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>YES</v>
      </c>
      <c r="O3" s="288">
        <f>IF(K3&gt;0,RANK(K3,$K$3:$K$34,0),"No Thrower")</f>
        <v>1</v>
      </c>
      <c r="P3" s="146">
        <f>K3</f>
        <v>43.08</v>
      </c>
      <c r="Q3" s="79" t="str">
        <f>H3</f>
        <v>Gabe Lamb</v>
      </c>
      <c r="R3" s="79" t="str">
        <f>I3</f>
        <v>Roundwood Park</v>
      </c>
      <c r="S3" s="52">
        <f t="shared" ref="S3:S34" si="3">J3</f>
        <v>433</v>
      </c>
      <c r="T3" s="335"/>
      <c r="U3" s="402"/>
      <c r="V3" s="403"/>
      <c r="W3" s="404"/>
      <c r="X3" s="335"/>
      <c r="Y3" s="254">
        <v>433</v>
      </c>
      <c r="Z3" s="255" t="s">
        <v>75</v>
      </c>
      <c r="AA3" s="268" t="s">
        <v>66</v>
      </c>
    </row>
    <row r="4" spans="1:27" ht="9.9499999999999993" customHeight="1">
      <c r="A4" s="335"/>
      <c r="B4" s="335"/>
      <c r="C4" s="338"/>
      <c r="D4" s="339"/>
      <c r="E4" s="444"/>
      <c r="F4" s="445"/>
      <c r="G4" s="445"/>
      <c r="H4" s="29" t="str">
        <f>IFERROR(VLOOKUP($J4,$Y$2:$AB$34,2,0),"")</f>
        <v/>
      </c>
      <c r="I4" s="19" t="str">
        <f>IFERROR(VLOOKUP($J4,$Y$2:$AB$34,3,0),"")</f>
        <v/>
      </c>
      <c r="J4" s="247"/>
      <c r="K4" s="248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 t="str">
        <f t="shared" ref="O4:O34" si="4">IF(K4&gt;0,RANK(K4,$K$3:$K$34,0),"No Thrower")</f>
        <v>No Thrower</v>
      </c>
      <c r="P4" s="147">
        <f t="shared" ref="P4:P34" si="5">K4</f>
        <v>0</v>
      </c>
      <c r="Q4" s="78" t="str">
        <f t="shared" ref="Q4:R34" si="6">H4</f>
        <v/>
      </c>
      <c r="R4" s="78" t="str">
        <f t="shared" si="6"/>
        <v/>
      </c>
      <c r="S4" s="57">
        <f t="shared" si="3"/>
        <v>0</v>
      </c>
      <c r="T4" s="335"/>
      <c r="U4" s="405" t="s">
        <v>20</v>
      </c>
      <c r="V4" s="406"/>
      <c r="W4" s="407"/>
      <c r="X4" s="335"/>
      <c r="Y4" s="254"/>
      <c r="Z4" s="255"/>
      <c r="AA4" s="269"/>
    </row>
    <row r="5" spans="1:27" ht="9.9499999999999993" customHeight="1">
      <c r="A5" s="335"/>
      <c r="B5" s="335"/>
      <c r="C5" s="338"/>
      <c r="D5" s="339"/>
      <c r="E5" s="444"/>
      <c r="F5" s="445"/>
      <c r="G5" s="445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7"/>
      <c r="K5" s="248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4"/>
        <v>No Thrower</v>
      </c>
      <c r="P5" s="147">
        <f t="shared" si="5"/>
        <v>0</v>
      </c>
      <c r="Q5" s="78" t="str">
        <f t="shared" si="6"/>
        <v/>
      </c>
      <c r="R5" s="78" t="str">
        <f t="shared" si="6"/>
        <v/>
      </c>
      <c r="S5" s="57">
        <f t="shared" si="3"/>
        <v>0</v>
      </c>
      <c r="T5" s="335"/>
      <c r="U5" s="408"/>
      <c r="V5" s="409"/>
      <c r="W5" s="410"/>
      <c r="X5" s="335"/>
      <c r="Y5" s="254"/>
      <c r="Z5" s="255"/>
      <c r="AA5" s="269"/>
    </row>
    <row r="6" spans="1:27" ht="9.9499999999999993" customHeight="1">
      <c r="A6" s="335"/>
      <c r="B6" s="335"/>
      <c r="C6" s="338"/>
      <c r="D6" s="339"/>
      <c r="E6" s="444"/>
      <c r="F6" s="445"/>
      <c r="G6" s="445"/>
      <c r="H6" s="29" t="str">
        <f t="shared" si="7"/>
        <v/>
      </c>
      <c r="I6" s="19" t="str">
        <f t="shared" si="8"/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Thrower</v>
      </c>
      <c r="P6" s="147">
        <f t="shared" si="5"/>
        <v>0</v>
      </c>
      <c r="Q6" s="78" t="str">
        <f t="shared" si="6"/>
        <v/>
      </c>
      <c r="R6" s="78" t="str">
        <f t="shared" si="6"/>
        <v/>
      </c>
      <c r="S6" s="57">
        <f t="shared" si="3"/>
        <v>0</v>
      </c>
      <c r="T6" s="335"/>
      <c r="U6" s="408"/>
      <c r="V6" s="409"/>
      <c r="W6" s="410"/>
      <c r="X6" s="335"/>
      <c r="Y6" s="254"/>
      <c r="Z6" s="255"/>
      <c r="AA6" s="269"/>
    </row>
    <row r="7" spans="1:27" ht="9.9499999999999993" customHeight="1">
      <c r="A7" s="335"/>
      <c r="B7" s="335"/>
      <c r="C7" s="338"/>
      <c r="D7" s="339"/>
      <c r="E7" s="444"/>
      <c r="F7" s="445"/>
      <c r="G7" s="445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Thrower</v>
      </c>
      <c r="P7" s="147">
        <f t="shared" si="5"/>
        <v>0</v>
      </c>
      <c r="Q7" s="78" t="str">
        <f t="shared" si="6"/>
        <v/>
      </c>
      <c r="R7" s="78" t="str">
        <f t="shared" si="6"/>
        <v/>
      </c>
      <c r="S7" s="57">
        <f t="shared" si="3"/>
        <v>0</v>
      </c>
      <c r="T7" s="335"/>
      <c r="U7" s="405" t="s">
        <v>56</v>
      </c>
      <c r="V7" s="406"/>
      <c r="W7" s="407"/>
      <c r="X7" s="335"/>
      <c r="Y7" s="254"/>
      <c r="Z7" s="255"/>
      <c r="AA7" s="269"/>
    </row>
    <row r="8" spans="1:27" ht="9.9499999999999993" customHeight="1">
      <c r="A8" s="335"/>
      <c r="B8" s="335"/>
      <c r="C8" s="338"/>
      <c r="D8" s="339"/>
      <c r="E8" s="444"/>
      <c r="F8" s="445"/>
      <c r="G8" s="445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Thrower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35"/>
      <c r="U8" s="408"/>
      <c r="V8" s="409"/>
      <c r="W8" s="410"/>
      <c r="X8" s="335"/>
      <c r="Y8" s="254"/>
      <c r="Z8" s="255"/>
      <c r="AA8" s="270"/>
    </row>
    <row r="9" spans="1:27" ht="9.9499999999999993" customHeight="1">
      <c r="A9" s="335"/>
      <c r="B9" s="335"/>
      <c r="C9" s="338"/>
      <c r="D9" s="339"/>
      <c r="E9" s="444"/>
      <c r="F9" s="445"/>
      <c r="G9" s="445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Thrower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35"/>
      <c r="U9" s="408"/>
      <c r="V9" s="409"/>
      <c r="W9" s="410"/>
      <c r="X9" s="335"/>
      <c r="Y9" s="254"/>
      <c r="Z9" s="255"/>
      <c r="AA9" s="269"/>
    </row>
    <row r="10" spans="1:27" ht="9.9499999999999993" customHeight="1">
      <c r="A10" s="335"/>
      <c r="B10" s="335"/>
      <c r="C10" s="338"/>
      <c r="D10" s="339"/>
      <c r="E10" s="444"/>
      <c r="F10" s="445"/>
      <c r="G10" s="445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Thrower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35"/>
      <c r="U10" s="323" t="s">
        <v>57</v>
      </c>
      <c r="V10" s="324"/>
      <c r="W10" s="325"/>
      <c r="X10" s="335"/>
      <c r="Y10" s="254"/>
      <c r="Z10" s="255"/>
      <c r="AA10" s="269"/>
    </row>
    <row r="11" spans="1:27" ht="9.9499999999999993" customHeight="1">
      <c r="A11" s="335"/>
      <c r="B11" s="335"/>
      <c r="C11" s="338"/>
      <c r="D11" s="339"/>
      <c r="E11" s="444"/>
      <c r="F11" s="445"/>
      <c r="G11" s="445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35"/>
      <c r="U11" s="317"/>
      <c r="V11" s="318"/>
      <c r="W11" s="319"/>
      <c r="X11" s="335"/>
      <c r="Y11" s="254"/>
      <c r="Z11" s="255"/>
      <c r="AA11" s="269"/>
    </row>
    <row r="12" spans="1:27" ht="9.9499999999999993" customHeight="1">
      <c r="A12" s="335"/>
      <c r="B12" s="335"/>
      <c r="C12" s="338"/>
      <c r="D12" s="339"/>
      <c r="E12" s="444"/>
      <c r="F12" s="445"/>
      <c r="G12" s="445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35"/>
      <c r="U12" s="320"/>
      <c r="V12" s="321"/>
      <c r="W12" s="322"/>
      <c r="X12" s="335"/>
      <c r="Y12" s="254"/>
      <c r="Z12" s="255"/>
      <c r="AA12" s="269"/>
    </row>
    <row r="13" spans="1:27" ht="9.9499999999999993" customHeight="1">
      <c r="A13" s="335"/>
      <c r="B13" s="335"/>
      <c r="C13" s="338"/>
      <c r="D13" s="339"/>
      <c r="E13" s="444"/>
      <c r="F13" s="445"/>
      <c r="G13" s="445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35"/>
      <c r="U13" s="323" t="s">
        <v>58</v>
      </c>
      <c r="V13" s="324"/>
      <c r="W13" s="325"/>
      <c r="X13" s="335"/>
      <c r="Y13" s="254"/>
      <c r="Z13" s="255"/>
      <c r="AA13" s="269"/>
    </row>
    <row r="14" spans="1:27" ht="9.9499999999999993" customHeight="1">
      <c r="A14" s="335"/>
      <c r="B14" s="335"/>
      <c r="C14" s="338"/>
      <c r="D14" s="339"/>
      <c r="E14" s="444"/>
      <c r="F14" s="445"/>
      <c r="G14" s="445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35"/>
      <c r="U14" s="317"/>
      <c r="V14" s="318"/>
      <c r="W14" s="319"/>
      <c r="X14" s="335"/>
      <c r="Y14" s="254"/>
      <c r="Z14" s="255"/>
      <c r="AA14" s="271"/>
    </row>
    <row r="15" spans="1:27" ht="9.9499999999999993" customHeight="1">
      <c r="A15" s="335"/>
      <c r="B15" s="335"/>
      <c r="C15" s="338"/>
      <c r="D15" s="339"/>
      <c r="E15" s="444"/>
      <c r="F15" s="445"/>
      <c r="G15" s="445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35"/>
      <c r="U15" s="320"/>
      <c r="V15" s="321"/>
      <c r="W15" s="322"/>
      <c r="X15" s="335"/>
      <c r="Y15" s="254"/>
      <c r="Z15" s="255"/>
      <c r="AA15" s="270"/>
    </row>
    <row r="16" spans="1:27" ht="9.9499999999999993" customHeight="1">
      <c r="A16" s="335"/>
      <c r="B16" s="335"/>
      <c r="C16" s="338"/>
      <c r="D16" s="339"/>
      <c r="E16" s="444"/>
      <c r="F16" s="445"/>
      <c r="G16" s="445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35"/>
      <c r="U16" s="323"/>
      <c r="V16" s="324"/>
      <c r="W16" s="325"/>
      <c r="X16" s="335"/>
      <c r="Y16" s="254"/>
      <c r="Z16" s="255"/>
      <c r="AA16" s="256"/>
    </row>
    <row r="17" spans="1:27" ht="9.9499999999999993" customHeight="1">
      <c r="A17" s="335"/>
      <c r="B17" s="335"/>
      <c r="C17" s="338"/>
      <c r="D17" s="339"/>
      <c r="E17" s="444"/>
      <c r="F17" s="445"/>
      <c r="G17" s="445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35"/>
      <c r="U17" s="317"/>
      <c r="V17" s="318"/>
      <c r="W17" s="319"/>
      <c r="X17" s="335"/>
      <c r="Y17" s="254"/>
      <c r="Z17" s="255"/>
      <c r="AA17" s="256"/>
    </row>
    <row r="18" spans="1:27" ht="9.9499999999999993" customHeight="1">
      <c r="A18" s="335"/>
      <c r="B18" s="335"/>
      <c r="C18" s="338"/>
      <c r="D18" s="339"/>
      <c r="E18" s="444"/>
      <c r="F18" s="445"/>
      <c r="G18" s="445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35"/>
      <c r="U18" s="320"/>
      <c r="V18" s="321"/>
      <c r="W18" s="322"/>
      <c r="X18" s="335"/>
      <c r="Y18" s="254"/>
      <c r="Z18" s="255"/>
      <c r="AA18" s="256"/>
    </row>
    <row r="19" spans="1:27" ht="9.9499999999999993" customHeight="1">
      <c r="A19" s="335"/>
      <c r="B19" s="335"/>
      <c r="C19" s="338"/>
      <c r="D19" s="339"/>
      <c r="E19" s="444"/>
      <c r="F19" s="445"/>
      <c r="G19" s="445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35"/>
      <c r="U19" s="323"/>
      <c r="V19" s="324"/>
      <c r="W19" s="325"/>
      <c r="X19" s="335"/>
      <c r="Y19" s="254"/>
      <c r="Z19" s="255"/>
      <c r="AA19" s="256"/>
    </row>
    <row r="20" spans="1:27" ht="9.9499999999999993" customHeight="1">
      <c r="A20" s="335"/>
      <c r="B20" s="335"/>
      <c r="C20" s="338"/>
      <c r="D20" s="339"/>
      <c r="E20" s="444"/>
      <c r="F20" s="445"/>
      <c r="G20" s="445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35"/>
      <c r="U20" s="317"/>
      <c r="V20" s="318"/>
      <c r="W20" s="319"/>
      <c r="X20" s="335"/>
      <c r="Y20" s="254"/>
      <c r="Z20" s="255"/>
      <c r="AA20" s="256"/>
    </row>
    <row r="21" spans="1:27" ht="9.9499999999999993" customHeight="1">
      <c r="A21" s="335"/>
      <c r="B21" s="335"/>
      <c r="C21" s="338"/>
      <c r="D21" s="339"/>
      <c r="E21" s="444"/>
      <c r="F21" s="445"/>
      <c r="G21" s="445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35"/>
      <c r="U21" s="320"/>
      <c r="V21" s="321"/>
      <c r="W21" s="322"/>
      <c r="X21" s="335"/>
      <c r="Y21" s="254"/>
      <c r="Z21" s="255"/>
      <c r="AA21" s="256"/>
    </row>
    <row r="22" spans="1:27" ht="9.9499999999999993" customHeight="1">
      <c r="A22" s="335"/>
      <c r="B22" s="335"/>
      <c r="C22" s="338"/>
      <c r="D22" s="339"/>
      <c r="E22" s="444"/>
      <c r="F22" s="445"/>
      <c r="G22" s="445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35"/>
      <c r="U22" s="356"/>
      <c r="V22" s="357"/>
      <c r="W22" s="358"/>
      <c r="X22" s="335"/>
      <c r="Y22" s="254"/>
      <c r="Z22" s="255"/>
      <c r="AA22" s="256"/>
    </row>
    <row r="23" spans="1:27" ht="9.9499999999999993" customHeight="1">
      <c r="A23" s="335"/>
      <c r="B23" s="335"/>
      <c r="C23" s="338"/>
      <c r="D23" s="339"/>
      <c r="E23" s="444"/>
      <c r="F23" s="445"/>
      <c r="G23" s="445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35"/>
      <c r="U23" s="359"/>
      <c r="V23" s="360"/>
      <c r="W23" s="361"/>
      <c r="X23" s="335"/>
      <c r="Y23" s="254"/>
      <c r="Z23" s="255"/>
      <c r="AA23" s="256"/>
    </row>
    <row r="24" spans="1:27" ht="9.9499999999999993" customHeight="1">
      <c r="A24" s="335"/>
      <c r="B24" s="335"/>
      <c r="C24" s="338"/>
      <c r="D24" s="339"/>
      <c r="E24" s="444"/>
      <c r="F24" s="445"/>
      <c r="G24" s="445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35"/>
      <c r="U24" s="362"/>
      <c r="V24" s="363"/>
      <c r="W24" s="364"/>
      <c r="X24" s="335"/>
      <c r="Y24" s="254"/>
      <c r="Z24" s="255"/>
      <c r="AA24" s="256"/>
    </row>
    <row r="25" spans="1:27" ht="9.9499999999999993" customHeight="1">
      <c r="A25" s="335"/>
      <c r="B25" s="335"/>
      <c r="C25" s="338"/>
      <c r="D25" s="339"/>
      <c r="E25" s="444"/>
      <c r="F25" s="445"/>
      <c r="G25" s="445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35"/>
      <c r="U25" s="411"/>
      <c r="V25" s="412"/>
      <c r="W25" s="413"/>
      <c r="X25" s="335"/>
      <c r="Y25" s="254"/>
      <c r="Z25" s="255"/>
      <c r="AA25" s="256"/>
    </row>
    <row r="26" spans="1:27" ht="9.9499999999999993" customHeight="1">
      <c r="A26" s="335"/>
      <c r="B26" s="335"/>
      <c r="C26" s="338"/>
      <c r="D26" s="339"/>
      <c r="E26" s="444"/>
      <c r="F26" s="445"/>
      <c r="G26" s="445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35"/>
      <c r="U26" s="411"/>
      <c r="V26" s="412"/>
      <c r="W26" s="413"/>
      <c r="X26" s="335"/>
      <c r="Y26" s="254"/>
      <c r="Z26" s="255"/>
      <c r="AA26" s="256"/>
    </row>
    <row r="27" spans="1:27" ht="9.9499999999999993" customHeight="1">
      <c r="A27" s="335"/>
      <c r="B27" s="335"/>
      <c r="C27" s="338"/>
      <c r="D27" s="339"/>
      <c r="E27" s="444"/>
      <c r="F27" s="445"/>
      <c r="G27" s="445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35"/>
      <c r="U27" s="411"/>
      <c r="V27" s="412"/>
      <c r="W27" s="413"/>
      <c r="X27" s="335"/>
      <c r="Y27" s="254"/>
      <c r="Z27" s="255"/>
      <c r="AA27" s="256"/>
    </row>
    <row r="28" spans="1:27" ht="9.9499999999999993" customHeight="1">
      <c r="A28" s="335"/>
      <c r="B28" s="335"/>
      <c r="C28" s="338"/>
      <c r="D28" s="339"/>
      <c r="E28" s="444"/>
      <c r="F28" s="445"/>
      <c r="G28" s="445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35"/>
      <c r="U28" s="411"/>
      <c r="V28" s="412"/>
      <c r="W28" s="413"/>
      <c r="X28" s="335"/>
      <c r="Y28" s="254"/>
      <c r="Z28" s="255"/>
      <c r="AA28" s="256"/>
    </row>
    <row r="29" spans="1:27" ht="9.9499999999999993" customHeight="1">
      <c r="A29" s="335"/>
      <c r="B29" s="335"/>
      <c r="C29" s="338"/>
      <c r="D29" s="339"/>
      <c r="E29" s="444"/>
      <c r="F29" s="445"/>
      <c r="G29" s="445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35"/>
      <c r="U29" s="411"/>
      <c r="V29" s="412"/>
      <c r="W29" s="413"/>
      <c r="X29" s="335"/>
      <c r="Y29" s="254"/>
      <c r="Z29" s="255"/>
      <c r="AA29" s="256"/>
    </row>
    <row r="30" spans="1:27" ht="9.9499999999999993" customHeight="1" thickBot="1">
      <c r="A30" s="335"/>
      <c r="B30" s="335"/>
      <c r="C30" s="338"/>
      <c r="D30" s="339"/>
      <c r="E30" s="444"/>
      <c r="F30" s="445"/>
      <c r="G30" s="445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35"/>
      <c r="U30" s="414"/>
      <c r="V30" s="415"/>
      <c r="W30" s="416"/>
      <c r="X30" s="335"/>
      <c r="Y30" s="254"/>
      <c r="Z30" s="255"/>
      <c r="AA30" s="256"/>
    </row>
    <row r="31" spans="1:27" ht="9.9499999999999993" customHeight="1">
      <c r="A31" s="335"/>
      <c r="B31" s="335"/>
      <c r="C31" s="338"/>
      <c r="D31" s="339"/>
      <c r="E31" s="444"/>
      <c r="F31" s="445"/>
      <c r="G31" s="445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35"/>
      <c r="U31" s="378"/>
      <c r="V31" s="378"/>
      <c r="W31" s="378"/>
      <c r="X31" s="335"/>
      <c r="Y31" s="254"/>
      <c r="Z31" s="255"/>
      <c r="AA31" s="256"/>
    </row>
    <row r="32" spans="1:27" ht="9.9499999999999993" customHeight="1">
      <c r="A32" s="335"/>
      <c r="B32" s="335"/>
      <c r="C32" s="338"/>
      <c r="D32" s="339"/>
      <c r="E32" s="444"/>
      <c r="F32" s="445"/>
      <c r="G32" s="445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35"/>
      <c r="U32" s="381"/>
      <c r="V32" s="381"/>
      <c r="W32" s="381"/>
      <c r="X32" s="335"/>
      <c r="Y32" s="254"/>
      <c r="Z32" s="255"/>
      <c r="AA32" s="256"/>
    </row>
    <row r="33" spans="1:28" ht="9.9499999999999993" customHeight="1">
      <c r="A33" s="335"/>
      <c r="B33" s="335"/>
      <c r="C33" s="338"/>
      <c r="D33" s="339"/>
      <c r="E33" s="444"/>
      <c r="F33" s="445"/>
      <c r="G33" s="445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35"/>
      <c r="U33" s="381"/>
      <c r="V33" s="381"/>
      <c r="W33" s="381"/>
      <c r="X33" s="335"/>
      <c r="Y33" s="254"/>
      <c r="Z33" s="255"/>
      <c r="AA33" s="256"/>
    </row>
    <row r="34" spans="1:28" ht="9.9499999999999993" customHeight="1" thickBot="1">
      <c r="A34" s="335"/>
      <c r="B34" s="335"/>
      <c r="C34" s="338"/>
      <c r="D34" s="339"/>
      <c r="E34" s="446"/>
      <c r="F34" s="447"/>
      <c r="G34" s="447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35"/>
      <c r="U34" s="381"/>
      <c r="V34" s="381"/>
      <c r="W34" s="381"/>
      <c r="X34" s="335"/>
      <c r="Y34" s="257"/>
      <c r="Z34" s="258"/>
      <c r="AA34" s="259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>Gabe Lamb</v>
      </c>
      <c r="I35" s="213" t="str">
        <f>IFERROR(VLOOKUP($G35,$O$3:$S$34,4,0),"")</f>
        <v>Roundwood Park</v>
      </c>
      <c r="J35" s="88">
        <f>IFERROR(VLOOKUP($G35,$O$3:$S$34,5,0),"")</f>
        <v>433</v>
      </c>
      <c r="K35" s="98">
        <f t="shared" ref="K35:K46" si="9">IFERROR(VLOOKUP($G35,$O$3:$S$34,2,0),0)</f>
        <v>43.08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>YES</v>
      </c>
      <c r="O35" s="423" t="s">
        <v>32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10">IFERROR(VLOOKUP($G36,$O$3:$S$34,3,0),"")</f>
        <v/>
      </c>
      <c r="I36" s="216" t="str">
        <f t="shared" ref="I36:I46" si="11">IFERROR(VLOOKUP($G36,$O$3:$S$34,4,0),"")</f>
        <v/>
      </c>
      <c r="J36" s="92" t="str">
        <f t="shared" ref="J36:J46" si="12">IFERROR(VLOOKUP($G36,$O$3:$S$34,5,0),"")</f>
        <v/>
      </c>
      <c r="K36" s="154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50.53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46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40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24" priority="1" operator="between">
      <formula>2.9</formula>
      <formula>3.1</formula>
    </cfRule>
    <cfRule type="cellIs" dxfId="23" priority="2" operator="between">
      <formula>1.9</formula>
      <formula>2.1</formula>
    </cfRule>
    <cfRule type="cellIs" dxfId="22" priority="3" operator="between">
      <formula>0.9</formula>
      <formula>1.1</formula>
    </cfRule>
  </conditionalFormatting>
  <conditionalFormatting sqref="O3:O34">
    <cfRule type="cellIs" dxfId="21" priority="4" operator="between">
      <formula>2.9</formula>
      <formula>3.1</formula>
    </cfRule>
    <cfRule type="cellIs" dxfId="20" priority="5" operator="between">
      <formula>1.9</formula>
      <formula>2.1</formula>
    </cfRule>
    <cfRule type="cellIs" dxfId="19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zoomScaleNormal="100" workbookViewId="0">
      <selection activeCell="G35" sqref="G35:K36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3" width="6.7109375" style="41" customWidth="1"/>
    <col min="14" max="14" width="7.28515625" style="41" customWidth="1"/>
    <col min="15" max="15" width="10.7109375" style="41" customWidth="1"/>
    <col min="16" max="16" width="7.28515625" style="150" hidden="1" customWidth="1"/>
    <col min="17" max="17" width="9.42578125" style="44" hidden="1" customWidth="1"/>
    <col min="18" max="18" width="5.140625" style="44" hidden="1" customWidth="1"/>
    <col min="19" max="19" width="9.28515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7.28515625" style="44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336" t="s">
        <v>33</v>
      </c>
      <c r="D2" s="337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338"/>
      <c r="D3" s="339"/>
      <c r="E3" s="442" t="s">
        <v>7</v>
      </c>
      <c r="F3" s="443"/>
      <c r="G3" s="443"/>
      <c r="H3" s="40" t="str">
        <f>IFERROR(VLOOKUP($J3,$Y$2:$AB$34,2,0),"")</f>
        <v>Henry Burrows</v>
      </c>
      <c r="I3" s="212" t="str">
        <f>IFERROR(VLOOKUP($J3,$Y$2:$AB$34,3,0),"")</f>
        <v>Roundwood Park</v>
      </c>
      <c r="J3" s="245">
        <v>435</v>
      </c>
      <c r="K3" s="246">
        <v>41.49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63">
        <f>IF(K3&gt;0,RANK(K3,$K$3:$K$34,0),"No Thrower")</f>
        <v>2</v>
      </c>
      <c r="P3" s="146">
        <f>K3</f>
        <v>41.49</v>
      </c>
      <c r="Q3" s="79" t="str">
        <f t="shared" ref="Q3:R34" si="3">H3</f>
        <v>Henry Burrows</v>
      </c>
      <c r="R3" s="79" t="str">
        <f t="shared" si="3"/>
        <v>Roundwood Park</v>
      </c>
      <c r="S3" s="52">
        <f>J3</f>
        <v>435</v>
      </c>
      <c r="T3" s="335"/>
      <c r="U3" s="402"/>
      <c r="V3" s="403"/>
      <c r="W3" s="404"/>
      <c r="X3" s="335"/>
      <c r="Y3" s="245">
        <v>435</v>
      </c>
      <c r="Z3" s="268" t="s">
        <v>110</v>
      </c>
      <c r="AA3" s="291" t="s">
        <v>66</v>
      </c>
    </row>
    <row r="4" spans="1:27" ht="9.9499999999999993" customHeight="1">
      <c r="A4" s="335"/>
      <c r="B4" s="335"/>
      <c r="C4" s="338"/>
      <c r="D4" s="339"/>
      <c r="E4" s="444"/>
      <c r="F4" s="445"/>
      <c r="G4" s="445"/>
      <c r="H4" s="29" t="str">
        <f>IFERROR(VLOOKUP($J4,$Y$2:$AB$34,2,0),"")</f>
        <v>Josh Barrett</v>
      </c>
      <c r="I4" s="19" t="str">
        <f>IFERROR(VLOOKUP($J4,$Y$2:$AB$34,3,0),"")</f>
        <v>Verulam</v>
      </c>
      <c r="J4" s="247">
        <v>830</v>
      </c>
      <c r="K4" s="248">
        <v>47.48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>
        <f t="shared" ref="O4:O34" si="4">IF(K4&gt;0,RANK(K4,$K$3:$K$34,0),"No Thrower")</f>
        <v>1</v>
      </c>
      <c r="P4" s="147">
        <f t="shared" ref="P4:P34" si="5">K4</f>
        <v>47.48</v>
      </c>
      <c r="Q4" s="78" t="str">
        <f t="shared" si="3"/>
        <v>Josh Barrett</v>
      </c>
      <c r="R4" s="78" t="str">
        <f t="shared" si="3"/>
        <v>Verulam</v>
      </c>
      <c r="S4" s="57">
        <f t="shared" ref="S4:S34" si="6">J4</f>
        <v>830</v>
      </c>
      <c r="T4" s="335"/>
      <c r="U4" s="405" t="s">
        <v>20</v>
      </c>
      <c r="V4" s="406"/>
      <c r="W4" s="407"/>
      <c r="X4" s="335"/>
      <c r="Y4" s="247">
        <v>830</v>
      </c>
      <c r="Z4" s="269" t="s">
        <v>139</v>
      </c>
      <c r="AA4" s="292" t="s">
        <v>61</v>
      </c>
    </row>
    <row r="5" spans="1:27" ht="9.9499999999999993" customHeight="1">
      <c r="A5" s="335"/>
      <c r="B5" s="335"/>
      <c r="C5" s="338"/>
      <c r="D5" s="339"/>
      <c r="E5" s="444"/>
      <c r="F5" s="445"/>
      <c r="G5" s="445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7"/>
      <c r="K5" s="248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4"/>
        <v>No Thrower</v>
      </c>
      <c r="P5" s="147">
        <f t="shared" si="5"/>
        <v>0</v>
      </c>
      <c r="Q5" s="78" t="str">
        <f t="shared" si="3"/>
        <v/>
      </c>
      <c r="R5" s="78" t="str">
        <f t="shared" si="3"/>
        <v/>
      </c>
      <c r="S5" s="57">
        <f t="shared" si="6"/>
        <v>0</v>
      </c>
      <c r="T5" s="335"/>
      <c r="U5" s="408"/>
      <c r="V5" s="409"/>
      <c r="W5" s="410"/>
      <c r="X5" s="335"/>
      <c r="Y5" s="247"/>
      <c r="Z5" s="269"/>
      <c r="AA5" s="292"/>
    </row>
    <row r="6" spans="1:27" ht="9.9499999999999993" customHeight="1">
      <c r="A6" s="335"/>
      <c r="B6" s="335"/>
      <c r="C6" s="338"/>
      <c r="D6" s="339"/>
      <c r="E6" s="444"/>
      <c r="F6" s="445"/>
      <c r="G6" s="445"/>
      <c r="H6" s="29" t="str">
        <f t="shared" si="7"/>
        <v/>
      </c>
      <c r="I6" s="19" t="str">
        <f t="shared" si="8"/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Thrower</v>
      </c>
      <c r="P6" s="147">
        <f t="shared" si="5"/>
        <v>0</v>
      </c>
      <c r="Q6" s="78" t="str">
        <f t="shared" si="3"/>
        <v/>
      </c>
      <c r="R6" s="78" t="str">
        <f t="shared" si="3"/>
        <v/>
      </c>
      <c r="S6" s="57">
        <f t="shared" si="6"/>
        <v>0</v>
      </c>
      <c r="T6" s="335"/>
      <c r="U6" s="408"/>
      <c r="V6" s="409"/>
      <c r="W6" s="410"/>
      <c r="X6" s="335"/>
      <c r="Y6" s="247"/>
      <c r="Z6" s="269"/>
      <c r="AA6" s="292"/>
    </row>
    <row r="7" spans="1:27" ht="9.9499999999999993" customHeight="1">
      <c r="A7" s="335"/>
      <c r="B7" s="335"/>
      <c r="C7" s="338"/>
      <c r="D7" s="339"/>
      <c r="E7" s="444"/>
      <c r="F7" s="445"/>
      <c r="G7" s="445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Thrower</v>
      </c>
      <c r="P7" s="147">
        <f t="shared" si="5"/>
        <v>0</v>
      </c>
      <c r="Q7" s="78" t="str">
        <f t="shared" si="3"/>
        <v/>
      </c>
      <c r="R7" s="78" t="str">
        <f t="shared" si="3"/>
        <v/>
      </c>
      <c r="S7" s="57">
        <f t="shared" si="6"/>
        <v>0</v>
      </c>
      <c r="T7" s="335"/>
      <c r="U7" s="405" t="s">
        <v>56</v>
      </c>
      <c r="V7" s="406"/>
      <c r="W7" s="407"/>
      <c r="X7" s="335"/>
      <c r="Y7" s="247"/>
      <c r="Z7" s="269"/>
      <c r="AA7" s="292"/>
    </row>
    <row r="8" spans="1:27" ht="9.9499999999999993" customHeight="1">
      <c r="A8" s="335"/>
      <c r="B8" s="335"/>
      <c r="C8" s="338"/>
      <c r="D8" s="339"/>
      <c r="E8" s="444"/>
      <c r="F8" s="445"/>
      <c r="G8" s="445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Thrower</v>
      </c>
      <c r="P8" s="147">
        <f t="shared" si="5"/>
        <v>0</v>
      </c>
      <c r="Q8" s="78" t="str">
        <f t="shared" si="3"/>
        <v/>
      </c>
      <c r="R8" s="78" t="str">
        <f t="shared" si="3"/>
        <v/>
      </c>
      <c r="S8" s="57">
        <f t="shared" si="6"/>
        <v>0</v>
      </c>
      <c r="T8" s="335"/>
      <c r="U8" s="408"/>
      <c r="V8" s="409"/>
      <c r="W8" s="410"/>
      <c r="X8" s="335"/>
      <c r="Y8" s="247"/>
      <c r="Z8" s="269"/>
      <c r="AA8" s="292"/>
    </row>
    <row r="9" spans="1:27" ht="9.9499999999999993" customHeight="1">
      <c r="A9" s="335"/>
      <c r="B9" s="335"/>
      <c r="C9" s="338"/>
      <c r="D9" s="339"/>
      <c r="E9" s="444"/>
      <c r="F9" s="445"/>
      <c r="G9" s="445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Thrower</v>
      </c>
      <c r="P9" s="147">
        <f t="shared" si="5"/>
        <v>0</v>
      </c>
      <c r="Q9" s="78" t="str">
        <f t="shared" si="3"/>
        <v/>
      </c>
      <c r="R9" s="78" t="str">
        <f t="shared" si="3"/>
        <v/>
      </c>
      <c r="S9" s="57">
        <f t="shared" si="6"/>
        <v>0</v>
      </c>
      <c r="T9" s="335"/>
      <c r="U9" s="408"/>
      <c r="V9" s="409"/>
      <c r="W9" s="410"/>
      <c r="X9" s="335"/>
      <c r="Y9" s="247"/>
      <c r="Z9" s="270"/>
      <c r="AA9" s="292"/>
    </row>
    <row r="10" spans="1:27" ht="9.9499999999999993" customHeight="1">
      <c r="A10" s="335"/>
      <c r="B10" s="335"/>
      <c r="C10" s="338"/>
      <c r="D10" s="339"/>
      <c r="E10" s="444"/>
      <c r="F10" s="445"/>
      <c r="G10" s="445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Thrower</v>
      </c>
      <c r="P10" s="147">
        <f t="shared" si="5"/>
        <v>0</v>
      </c>
      <c r="Q10" s="78" t="str">
        <f t="shared" si="3"/>
        <v/>
      </c>
      <c r="R10" s="78" t="str">
        <f t="shared" si="3"/>
        <v/>
      </c>
      <c r="S10" s="57">
        <f t="shared" si="6"/>
        <v>0</v>
      </c>
      <c r="T10" s="335"/>
      <c r="U10" s="323" t="s">
        <v>57</v>
      </c>
      <c r="V10" s="324"/>
      <c r="W10" s="325"/>
      <c r="X10" s="335"/>
      <c r="Y10" s="247"/>
      <c r="Z10" s="269"/>
      <c r="AA10" s="292"/>
    </row>
    <row r="11" spans="1:27" ht="9.9499999999999993" customHeight="1">
      <c r="A11" s="335"/>
      <c r="B11" s="335"/>
      <c r="C11" s="338"/>
      <c r="D11" s="339"/>
      <c r="E11" s="444"/>
      <c r="F11" s="445"/>
      <c r="G11" s="445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Thrower</v>
      </c>
      <c r="P11" s="147">
        <f t="shared" si="5"/>
        <v>0</v>
      </c>
      <c r="Q11" s="78" t="str">
        <f t="shared" si="3"/>
        <v/>
      </c>
      <c r="R11" s="78" t="str">
        <f t="shared" si="3"/>
        <v/>
      </c>
      <c r="S11" s="57">
        <f t="shared" si="6"/>
        <v>0</v>
      </c>
      <c r="T11" s="335"/>
      <c r="U11" s="317"/>
      <c r="V11" s="318"/>
      <c r="W11" s="319"/>
      <c r="X11" s="335"/>
      <c r="Y11" s="247"/>
      <c r="Z11" s="269"/>
      <c r="AA11" s="292"/>
    </row>
    <row r="12" spans="1:27" ht="9.9499999999999993" customHeight="1">
      <c r="A12" s="335"/>
      <c r="B12" s="335"/>
      <c r="C12" s="338"/>
      <c r="D12" s="339"/>
      <c r="E12" s="444"/>
      <c r="F12" s="445"/>
      <c r="G12" s="445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Thrower</v>
      </c>
      <c r="P12" s="147">
        <f t="shared" si="5"/>
        <v>0</v>
      </c>
      <c r="Q12" s="78" t="str">
        <f t="shared" si="3"/>
        <v/>
      </c>
      <c r="R12" s="78" t="str">
        <f t="shared" si="3"/>
        <v/>
      </c>
      <c r="S12" s="57">
        <f t="shared" si="6"/>
        <v>0</v>
      </c>
      <c r="T12" s="335"/>
      <c r="U12" s="320"/>
      <c r="V12" s="321"/>
      <c r="W12" s="322"/>
      <c r="X12" s="335"/>
      <c r="Y12" s="247"/>
      <c r="Z12" s="269"/>
      <c r="AA12" s="292"/>
    </row>
    <row r="13" spans="1:27" ht="9.9499999999999993" customHeight="1">
      <c r="A13" s="335"/>
      <c r="B13" s="335"/>
      <c r="C13" s="338"/>
      <c r="D13" s="339"/>
      <c r="E13" s="444"/>
      <c r="F13" s="445"/>
      <c r="G13" s="445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Thrower</v>
      </c>
      <c r="P13" s="147">
        <f t="shared" si="5"/>
        <v>0</v>
      </c>
      <c r="Q13" s="78" t="str">
        <f t="shared" si="3"/>
        <v/>
      </c>
      <c r="R13" s="78" t="str">
        <f t="shared" si="3"/>
        <v/>
      </c>
      <c r="S13" s="57">
        <f t="shared" si="6"/>
        <v>0</v>
      </c>
      <c r="T13" s="335"/>
      <c r="U13" s="323" t="s">
        <v>58</v>
      </c>
      <c r="V13" s="324"/>
      <c r="W13" s="325"/>
      <c r="X13" s="335"/>
      <c r="Y13" s="247"/>
      <c r="Z13" s="269"/>
      <c r="AA13" s="292"/>
    </row>
    <row r="14" spans="1:27" ht="9.9499999999999993" customHeight="1">
      <c r="A14" s="335"/>
      <c r="B14" s="335"/>
      <c r="C14" s="338"/>
      <c r="D14" s="339"/>
      <c r="E14" s="444"/>
      <c r="F14" s="445"/>
      <c r="G14" s="445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Thrower</v>
      </c>
      <c r="P14" s="147">
        <f t="shared" si="5"/>
        <v>0</v>
      </c>
      <c r="Q14" s="78" t="str">
        <f t="shared" si="3"/>
        <v/>
      </c>
      <c r="R14" s="78" t="str">
        <f t="shared" si="3"/>
        <v/>
      </c>
      <c r="S14" s="57">
        <f t="shared" si="6"/>
        <v>0</v>
      </c>
      <c r="T14" s="335"/>
      <c r="U14" s="317"/>
      <c r="V14" s="318"/>
      <c r="W14" s="319"/>
      <c r="X14" s="335"/>
      <c r="Y14" s="247"/>
      <c r="Z14" s="269"/>
      <c r="AA14" s="292"/>
    </row>
    <row r="15" spans="1:27" ht="9.9499999999999993" customHeight="1">
      <c r="A15" s="335"/>
      <c r="B15" s="335"/>
      <c r="C15" s="338"/>
      <c r="D15" s="339"/>
      <c r="E15" s="444"/>
      <c r="F15" s="445"/>
      <c r="G15" s="445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Thrower</v>
      </c>
      <c r="P15" s="147">
        <f t="shared" si="5"/>
        <v>0</v>
      </c>
      <c r="Q15" s="78" t="str">
        <f t="shared" si="3"/>
        <v/>
      </c>
      <c r="R15" s="78" t="str">
        <f t="shared" si="3"/>
        <v/>
      </c>
      <c r="S15" s="57">
        <f t="shared" si="6"/>
        <v>0</v>
      </c>
      <c r="T15" s="335"/>
      <c r="U15" s="320"/>
      <c r="V15" s="321"/>
      <c r="W15" s="322"/>
      <c r="X15" s="335"/>
      <c r="Y15" s="247"/>
      <c r="Z15" s="255"/>
      <c r="AA15" s="292"/>
    </row>
    <row r="16" spans="1:27" ht="9.9499999999999993" customHeight="1">
      <c r="A16" s="335"/>
      <c r="B16" s="335"/>
      <c r="C16" s="338"/>
      <c r="D16" s="339"/>
      <c r="E16" s="444"/>
      <c r="F16" s="445"/>
      <c r="G16" s="445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Thrower</v>
      </c>
      <c r="P16" s="147">
        <f t="shared" si="5"/>
        <v>0</v>
      </c>
      <c r="Q16" s="78" t="str">
        <f t="shared" si="3"/>
        <v/>
      </c>
      <c r="R16" s="78" t="str">
        <f t="shared" si="3"/>
        <v/>
      </c>
      <c r="S16" s="57">
        <f t="shared" si="6"/>
        <v>0</v>
      </c>
      <c r="T16" s="335"/>
      <c r="U16" s="323"/>
      <c r="V16" s="324"/>
      <c r="W16" s="325"/>
      <c r="X16" s="335"/>
      <c r="Y16" s="247"/>
      <c r="Z16" s="255"/>
      <c r="AA16" s="292"/>
    </row>
    <row r="17" spans="1:27" ht="9.9499999999999993" customHeight="1">
      <c r="A17" s="335"/>
      <c r="B17" s="335"/>
      <c r="C17" s="338"/>
      <c r="D17" s="339"/>
      <c r="E17" s="444"/>
      <c r="F17" s="445"/>
      <c r="G17" s="445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Thrower</v>
      </c>
      <c r="P17" s="147">
        <f t="shared" si="5"/>
        <v>0</v>
      </c>
      <c r="Q17" s="78" t="str">
        <f t="shared" si="3"/>
        <v/>
      </c>
      <c r="R17" s="78" t="str">
        <f t="shared" si="3"/>
        <v/>
      </c>
      <c r="S17" s="57">
        <f t="shared" si="6"/>
        <v>0</v>
      </c>
      <c r="T17" s="335"/>
      <c r="U17" s="317"/>
      <c r="V17" s="318"/>
      <c r="W17" s="319"/>
      <c r="X17" s="335"/>
      <c r="Y17" s="254"/>
      <c r="Z17" s="255"/>
      <c r="AA17" s="264"/>
    </row>
    <row r="18" spans="1:27" ht="9.9499999999999993" customHeight="1">
      <c r="A18" s="335"/>
      <c r="B18" s="335"/>
      <c r="C18" s="338"/>
      <c r="D18" s="339"/>
      <c r="E18" s="444"/>
      <c r="F18" s="445"/>
      <c r="G18" s="445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Thrower</v>
      </c>
      <c r="P18" s="147">
        <f t="shared" si="5"/>
        <v>0</v>
      </c>
      <c r="Q18" s="78" t="str">
        <f t="shared" si="3"/>
        <v/>
      </c>
      <c r="R18" s="78" t="str">
        <f t="shared" si="3"/>
        <v/>
      </c>
      <c r="S18" s="57">
        <f t="shared" si="6"/>
        <v>0</v>
      </c>
      <c r="T18" s="335"/>
      <c r="U18" s="320"/>
      <c r="V18" s="321"/>
      <c r="W18" s="322"/>
      <c r="X18" s="335"/>
      <c r="Y18" s="254"/>
      <c r="Z18" s="255"/>
      <c r="AA18" s="264"/>
    </row>
    <row r="19" spans="1:27" ht="9.9499999999999993" customHeight="1">
      <c r="A19" s="335"/>
      <c r="B19" s="335"/>
      <c r="C19" s="338"/>
      <c r="D19" s="339"/>
      <c r="E19" s="444"/>
      <c r="F19" s="445"/>
      <c r="G19" s="445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Thrower</v>
      </c>
      <c r="P19" s="147">
        <f t="shared" si="5"/>
        <v>0</v>
      </c>
      <c r="Q19" s="78" t="str">
        <f t="shared" si="3"/>
        <v/>
      </c>
      <c r="R19" s="78" t="str">
        <f t="shared" si="3"/>
        <v/>
      </c>
      <c r="S19" s="57">
        <f t="shared" si="6"/>
        <v>0</v>
      </c>
      <c r="T19" s="335"/>
      <c r="U19" s="323"/>
      <c r="V19" s="324"/>
      <c r="W19" s="325"/>
      <c r="X19" s="335"/>
      <c r="Y19" s="254"/>
      <c r="Z19" s="255"/>
      <c r="AA19" s="264"/>
    </row>
    <row r="20" spans="1:27" ht="9.9499999999999993" customHeight="1">
      <c r="A20" s="335"/>
      <c r="B20" s="335"/>
      <c r="C20" s="338"/>
      <c r="D20" s="339"/>
      <c r="E20" s="444"/>
      <c r="F20" s="445"/>
      <c r="G20" s="445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Thrower</v>
      </c>
      <c r="P20" s="147">
        <f t="shared" si="5"/>
        <v>0</v>
      </c>
      <c r="Q20" s="78" t="str">
        <f t="shared" si="3"/>
        <v/>
      </c>
      <c r="R20" s="78" t="str">
        <f t="shared" si="3"/>
        <v/>
      </c>
      <c r="S20" s="57">
        <f t="shared" si="6"/>
        <v>0</v>
      </c>
      <c r="T20" s="335"/>
      <c r="U20" s="317"/>
      <c r="V20" s="318"/>
      <c r="W20" s="319"/>
      <c r="X20" s="335"/>
      <c r="Y20" s="254"/>
      <c r="Z20" s="255"/>
      <c r="AA20" s="264"/>
    </row>
    <row r="21" spans="1:27" ht="9.9499999999999993" customHeight="1">
      <c r="A21" s="335"/>
      <c r="B21" s="335"/>
      <c r="C21" s="338"/>
      <c r="D21" s="339"/>
      <c r="E21" s="444"/>
      <c r="F21" s="445"/>
      <c r="G21" s="445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Thrower</v>
      </c>
      <c r="P21" s="147">
        <f t="shared" si="5"/>
        <v>0</v>
      </c>
      <c r="Q21" s="78" t="str">
        <f t="shared" si="3"/>
        <v/>
      </c>
      <c r="R21" s="78" t="str">
        <f t="shared" si="3"/>
        <v/>
      </c>
      <c r="S21" s="57">
        <f t="shared" si="6"/>
        <v>0</v>
      </c>
      <c r="T21" s="335"/>
      <c r="U21" s="320"/>
      <c r="V21" s="321"/>
      <c r="W21" s="322"/>
      <c r="X21" s="335"/>
      <c r="Y21" s="254"/>
      <c r="Z21" s="255"/>
      <c r="AA21" s="264"/>
    </row>
    <row r="22" spans="1:27" ht="9.9499999999999993" customHeight="1">
      <c r="A22" s="335"/>
      <c r="B22" s="335"/>
      <c r="C22" s="338"/>
      <c r="D22" s="339"/>
      <c r="E22" s="444"/>
      <c r="F22" s="445"/>
      <c r="G22" s="445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Thrower</v>
      </c>
      <c r="P22" s="147">
        <f t="shared" si="5"/>
        <v>0</v>
      </c>
      <c r="Q22" s="78" t="str">
        <f t="shared" si="3"/>
        <v/>
      </c>
      <c r="R22" s="78" t="str">
        <f t="shared" si="3"/>
        <v/>
      </c>
      <c r="S22" s="57">
        <f t="shared" si="6"/>
        <v>0</v>
      </c>
      <c r="T22" s="335"/>
      <c r="U22" s="356"/>
      <c r="V22" s="357"/>
      <c r="W22" s="358"/>
      <c r="X22" s="335"/>
      <c r="Y22" s="254"/>
      <c r="Z22" s="255"/>
      <c r="AA22" s="264"/>
    </row>
    <row r="23" spans="1:27" ht="9.9499999999999993" customHeight="1">
      <c r="A23" s="335"/>
      <c r="B23" s="335"/>
      <c r="C23" s="338"/>
      <c r="D23" s="339"/>
      <c r="E23" s="444"/>
      <c r="F23" s="445"/>
      <c r="G23" s="445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Thrower</v>
      </c>
      <c r="P23" s="147">
        <f t="shared" si="5"/>
        <v>0</v>
      </c>
      <c r="Q23" s="78" t="str">
        <f t="shared" si="3"/>
        <v/>
      </c>
      <c r="R23" s="78" t="str">
        <f t="shared" si="3"/>
        <v/>
      </c>
      <c r="S23" s="57">
        <f t="shared" si="6"/>
        <v>0</v>
      </c>
      <c r="T23" s="335"/>
      <c r="U23" s="359"/>
      <c r="V23" s="360"/>
      <c r="W23" s="361"/>
      <c r="X23" s="335"/>
      <c r="Y23" s="254"/>
      <c r="Z23" s="255"/>
      <c r="AA23" s="264"/>
    </row>
    <row r="24" spans="1:27" ht="9.9499999999999993" customHeight="1">
      <c r="A24" s="335"/>
      <c r="B24" s="335"/>
      <c r="C24" s="338"/>
      <c r="D24" s="339"/>
      <c r="E24" s="444"/>
      <c r="F24" s="445"/>
      <c r="G24" s="445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Thrower</v>
      </c>
      <c r="P24" s="147">
        <f t="shared" si="5"/>
        <v>0</v>
      </c>
      <c r="Q24" s="78" t="str">
        <f t="shared" si="3"/>
        <v/>
      </c>
      <c r="R24" s="78" t="str">
        <f t="shared" si="3"/>
        <v/>
      </c>
      <c r="S24" s="57">
        <f t="shared" si="6"/>
        <v>0</v>
      </c>
      <c r="T24" s="335"/>
      <c r="U24" s="362"/>
      <c r="V24" s="363"/>
      <c r="W24" s="364"/>
      <c r="X24" s="335"/>
      <c r="Y24" s="254"/>
      <c r="Z24" s="255"/>
      <c r="AA24" s="264"/>
    </row>
    <row r="25" spans="1:27" ht="9.9499999999999993" customHeight="1">
      <c r="A25" s="335"/>
      <c r="B25" s="335"/>
      <c r="C25" s="338"/>
      <c r="D25" s="339"/>
      <c r="E25" s="444"/>
      <c r="F25" s="445"/>
      <c r="G25" s="445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Thrower</v>
      </c>
      <c r="P25" s="147">
        <f t="shared" si="5"/>
        <v>0</v>
      </c>
      <c r="Q25" s="78" t="str">
        <f t="shared" si="3"/>
        <v/>
      </c>
      <c r="R25" s="78" t="str">
        <f t="shared" si="3"/>
        <v/>
      </c>
      <c r="S25" s="57">
        <f t="shared" si="6"/>
        <v>0</v>
      </c>
      <c r="T25" s="335"/>
      <c r="U25" s="411"/>
      <c r="V25" s="412"/>
      <c r="W25" s="413"/>
      <c r="X25" s="335"/>
      <c r="Y25" s="254"/>
      <c r="Z25" s="255"/>
      <c r="AA25" s="264"/>
    </row>
    <row r="26" spans="1:27" ht="9.9499999999999993" customHeight="1">
      <c r="A26" s="335"/>
      <c r="B26" s="335"/>
      <c r="C26" s="338"/>
      <c r="D26" s="339"/>
      <c r="E26" s="444"/>
      <c r="F26" s="445"/>
      <c r="G26" s="445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Thrower</v>
      </c>
      <c r="P26" s="147">
        <f t="shared" si="5"/>
        <v>0</v>
      </c>
      <c r="Q26" s="78" t="str">
        <f t="shared" si="3"/>
        <v/>
      </c>
      <c r="R26" s="78" t="str">
        <f t="shared" si="3"/>
        <v/>
      </c>
      <c r="S26" s="57">
        <f t="shared" si="6"/>
        <v>0</v>
      </c>
      <c r="T26" s="335"/>
      <c r="U26" s="411"/>
      <c r="V26" s="412"/>
      <c r="W26" s="413"/>
      <c r="X26" s="335"/>
      <c r="Y26" s="254"/>
      <c r="Z26" s="255"/>
      <c r="AA26" s="264"/>
    </row>
    <row r="27" spans="1:27" ht="9.9499999999999993" customHeight="1">
      <c r="A27" s="335"/>
      <c r="B27" s="335"/>
      <c r="C27" s="338"/>
      <c r="D27" s="339"/>
      <c r="E27" s="444"/>
      <c r="F27" s="445"/>
      <c r="G27" s="445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Thrower</v>
      </c>
      <c r="P27" s="147">
        <f t="shared" si="5"/>
        <v>0</v>
      </c>
      <c r="Q27" s="78" t="str">
        <f t="shared" si="3"/>
        <v/>
      </c>
      <c r="R27" s="78" t="str">
        <f t="shared" si="3"/>
        <v/>
      </c>
      <c r="S27" s="57">
        <f t="shared" si="6"/>
        <v>0</v>
      </c>
      <c r="T27" s="335"/>
      <c r="U27" s="411"/>
      <c r="V27" s="412"/>
      <c r="W27" s="413"/>
      <c r="X27" s="335"/>
      <c r="Y27" s="254"/>
      <c r="Z27" s="255"/>
      <c r="AA27" s="264"/>
    </row>
    <row r="28" spans="1:27" ht="9.9499999999999993" customHeight="1">
      <c r="A28" s="335"/>
      <c r="B28" s="335"/>
      <c r="C28" s="338"/>
      <c r="D28" s="339"/>
      <c r="E28" s="444"/>
      <c r="F28" s="445"/>
      <c r="G28" s="445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Thrower</v>
      </c>
      <c r="P28" s="147">
        <f t="shared" si="5"/>
        <v>0</v>
      </c>
      <c r="Q28" s="78" t="str">
        <f t="shared" si="3"/>
        <v/>
      </c>
      <c r="R28" s="78" t="str">
        <f t="shared" si="3"/>
        <v/>
      </c>
      <c r="S28" s="57">
        <f t="shared" si="6"/>
        <v>0</v>
      </c>
      <c r="T28" s="335"/>
      <c r="U28" s="411"/>
      <c r="V28" s="412"/>
      <c r="W28" s="413"/>
      <c r="X28" s="335"/>
      <c r="Y28" s="254"/>
      <c r="Z28" s="255"/>
      <c r="AA28" s="264"/>
    </row>
    <row r="29" spans="1:27" ht="9.9499999999999993" customHeight="1">
      <c r="A29" s="335"/>
      <c r="B29" s="335"/>
      <c r="C29" s="338"/>
      <c r="D29" s="339"/>
      <c r="E29" s="444"/>
      <c r="F29" s="445"/>
      <c r="G29" s="445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Thrower</v>
      </c>
      <c r="P29" s="147">
        <f t="shared" si="5"/>
        <v>0</v>
      </c>
      <c r="Q29" s="78" t="str">
        <f t="shared" si="3"/>
        <v/>
      </c>
      <c r="R29" s="78" t="str">
        <f t="shared" si="3"/>
        <v/>
      </c>
      <c r="S29" s="57">
        <f t="shared" si="6"/>
        <v>0</v>
      </c>
      <c r="T29" s="335"/>
      <c r="U29" s="411"/>
      <c r="V29" s="412"/>
      <c r="W29" s="413"/>
      <c r="X29" s="335"/>
      <c r="Y29" s="254"/>
      <c r="Z29" s="255"/>
      <c r="AA29" s="264"/>
    </row>
    <row r="30" spans="1:27" ht="9.9499999999999993" customHeight="1" thickBot="1">
      <c r="A30" s="335"/>
      <c r="B30" s="335"/>
      <c r="C30" s="338"/>
      <c r="D30" s="339"/>
      <c r="E30" s="444"/>
      <c r="F30" s="445"/>
      <c r="G30" s="445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Thrower</v>
      </c>
      <c r="P30" s="147">
        <f t="shared" si="5"/>
        <v>0</v>
      </c>
      <c r="Q30" s="78" t="str">
        <f t="shared" si="3"/>
        <v/>
      </c>
      <c r="R30" s="78" t="str">
        <f t="shared" si="3"/>
        <v/>
      </c>
      <c r="S30" s="57">
        <f t="shared" si="6"/>
        <v>0</v>
      </c>
      <c r="T30" s="335"/>
      <c r="U30" s="414"/>
      <c r="V30" s="415"/>
      <c r="W30" s="416"/>
      <c r="X30" s="335"/>
      <c r="Y30" s="254"/>
      <c r="Z30" s="255"/>
      <c r="AA30" s="264"/>
    </row>
    <row r="31" spans="1:27" ht="9.9499999999999993" customHeight="1">
      <c r="A31" s="335"/>
      <c r="B31" s="335"/>
      <c r="C31" s="338"/>
      <c r="D31" s="339"/>
      <c r="E31" s="444"/>
      <c r="F31" s="445"/>
      <c r="G31" s="445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Thrower</v>
      </c>
      <c r="P31" s="147">
        <f t="shared" si="5"/>
        <v>0</v>
      </c>
      <c r="Q31" s="78" t="str">
        <f t="shared" si="3"/>
        <v/>
      </c>
      <c r="R31" s="78" t="str">
        <f t="shared" si="3"/>
        <v/>
      </c>
      <c r="S31" s="57">
        <f t="shared" si="6"/>
        <v>0</v>
      </c>
      <c r="T31" s="335"/>
      <c r="U31" s="378"/>
      <c r="V31" s="378"/>
      <c r="W31" s="378"/>
      <c r="X31" s="335"/>
      <c r="Y31" s="254"/>
      <c r="Z31" s="255"/>
      <c r="AA31" s="264"/>
    </row>
    <row r="32" spans="1:27" ht="9.9499999999999993" customHeight="1">
      <c r="A32" s="335"/>
      <c r="B32" s="335"/>
      <c r="C32" s="338"/>
      <c r="D32" s="339"/>
      <c r="E32" s="444"/>
      <c r="F32" s="445"/>
      <c r="G32" s="445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Thrower</v>
      </c>
      <c r="P32" s="147">
        <f t="shared" si="5"/>
        <v>0</v>
      </c>
      <c r="Q32" s="78" t="str">
        <f t="shared" si="3"/>
        <v/>
      </c>
      <c r="R32" s="78" t="str">
        <f t="shared" si="3"/>
        <v/>
      </c>
      <c r="S32" s="57">
        <f t="shared" si="6"/>
        <v>0</v>
      </c>
      <c r="T32" s="335"/>
      <c r="U32" s="381"/>
      <c r="V32" s="381"/>
      <c r="W32" s="381"/>
      <c r="X32" s="335"/>
      <c r="Y32" s="254"/>
      <c r="Z32" s="255"/>
      <c r="AA32" s="264"/>
    </row>
    <row r="33" spans="1:28" ht="9.9499999999999993" customHeight="1">
      <c r="A33" s="335"/>
      <c r="B33" s="335"/>
      <c r="C33" s="338"/>
      <c r="D33" s="339"/>
      <c r="E33" s="444"/>
      <c r="F33" s="445"/>
      <c r="G33" s="445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Thrower</v>
      </c>
      <c r="P33" s="147">
        <f t="shared" si="5"/>
        <v>0</v>
      </c>
      <c r="Q33" s="78" t="str">
        <f t="shared" si="3"/>
        <v/>
      </c>
      <c r="R33" s="78" t="str">
        <f t="shared" si="3"/>
        <v/>
      </c>
      <c r="S33" s="57">
        <f t="shared" si="6"/>
        <v>0</v>
      </c>
      <c r="T33" s="335"/>
      <c r="U33" s="381"/>
      <c r="V33" s="381"/>
      <c r="W33" s="381"/>
      <c r="X33" s="335"/>
      <c r="Y33" s="254"/>
      <c r="Z33" s="255"/>
      <c r="AA33" s="264"/>
    </row>
    <row r="34" spans="1:28" ht="9.9499999999999993" customHeight="1" thickBot="1">
      <c r="A34" s="335"/>
      <c r="B34" s="335"/>
      <c r="C34" s="338"/>
      <c r="D34" s="339"/>
      <c r="E34" s="446"/>
      <c r="F34" s="447"/>
      <c r="G34" s="447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Thrower</v>
      </c>
      <c r="P34" s="148">
        <f t="shared" si="5"/>
        <v>0</v>
      </c>
      <c r="Q34" s="80" t="str">
        <f t="shared" si="3"/>
        <v/>
      </c>
      <c r="R34" s="80" t="str">
        <f t="shared" si="3"/>
        <v/>
      </c>
      <c r="S34" s="62">
        <f t="shared" si="6"/>
        <v>0</v>
      </c>
      <c r="T34" s="335"/>
      <c r="U34" s="381"/>
      <c r="V34" s="381"/>
      <c r="W34" s="381"/>
      <c r="X34" s="335"/>
      <c r="Y34" s="257"/>
      <c r="Z34" s="258"/>
      <c r="AA34" s="265"/>
    </row>
    <row r="35" spans="1:28" ht="9.9499999999999993" customHeight="1">
      <c r="A35" s="335"/>
      <c r="B35" s="335"/>
      <c r="C35" s="338"/>
      <c r="D35" s="339"/>
      <c r="E35" s="428" t="s">
        <v>7</v>
      </c>
      <c r="F35" s="429"/>
      <c r="G35" s="151">
        <v>1</v>
      </c>
      <c r="H35" s="87" t="str">
        <f>IFERROR(VLOOKUP($G35,$O$3:$S$34,3,0),"")</f>
        <v>Josh Barrett</v>
      </c>
      <c r="I35" s="213" t="str">
        <f>IFERROR(VLOOKUP($G35,$O$3:$S$34,4,0),"")</f>
        <v>Verulam</v>
      </c>
      <c r="J35" s="88">
        <f>IFERROR(VLOOKUP($G35,$O$3:$S$34,5,0),"")</f>
        <v>830</v>
      </c>
      <c r="K35" s="98">
        <f t="shared" ref="K35:K46" si="9">IFERROR(VLOOKUP($G35,$O$3:$S$34,2,0),0)</f>
        <v>47.48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33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338"/>
      <c r="D36" s="339"/>
      <c r="E36" s="430"/>
      <c r="F36" s="431"/>
      <c r="G36" s="152">
        <v>2</v>
      </c>
      <c r="H36" s="156" t="str">
        <f t="shared" ref="H36:H46" si="10">IFERROR(VLOOKUP($G36,$O$3:$S$34,3,0),"")</f>
        <v>Henry Burrows</v>
      </c>
      <c r="I36" s="216" t="str">
        <f t="shared" ref="I36:I46" si="11">IFERROR(VLOOKUP($G36,$O$3:$S$34,4,0),"")</f>
        <v>Roundwood Park</v>
      </c>
      <c r="J36" s="92">
        <f t="shared" ref="J36:J46" si="12">IFERROR(VLOOKUP($G36,$O$3:$S$34,5,0),"")</f>
        <v>435</v>
      </c>
      <c r="K36" s="154">
        <f t="shared" si="9"/>
        <v>41.49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338"/>
      <c r="D37" s="339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338"/>
      <c r="D38" s="339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338"/>
      <c r="D39" s="339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338"/>
      <c r="D40" s="339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338"/>
      <c r="D41" s="339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340"/>
      <c r="D42" s="341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68.58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56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52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18" priority="1" operator="between">
      <formula>2.9</formula>
      <formula>3.1</formula>
    </cfRule>
    <cfRule type="cellIs" dxfId="17" priority="2" operator="between">
      <formula>1.9</formula>
      <formula>2.1</formula>
    </cfRule>
    <cfRule type="cellIs" dxfId="16" priority="3" operator="between">
      <formula>0.9</formula>
      <formula>1.1</formula>
    </cfRule>
  </conditionalFormatting>
  <conditionalFormatting sqref="O3:O34">
    <cfRule type="cellIs" dxfId="15" priority="4" operator="between">
      <formula>2.9</formula>
      <formula>3.1</formula>
    </cfRule>
    <cfRule type="cellIs" dxfId="14" priority="5" operator="between">
      <formula>1.9</formula>
      <formula>2.1</formula>
    </cfRule>
    <cfRule type="cellIs" dxfId="13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A2"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6.28515625" style="41" customWidth="1"/>
    <col min="13" max="13" width="6.42578125" style="41" customWidth="1"/>
    <col min="14" max="14" width="7.7109375" style="41" customWidth="1"/>
    <col min="15" max="15" width="13.140625" style="41" customWidth="1"/>
    <col min="16" max="16" width="11.28515625" style="150" hidden="1" customWidth="1"/>
    <col min="17" max="17" width="7.28515625" style="44" hidden="1" customWidth="1"/>
    <col min="18" max="18" width="10.28515625" style="44" hidden="1" customWidth="1"/>
    <col min="19" max="19" width="12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2.42578125" style="41" customWidth="1"/>
    <col min="28" max="16384" width="9.140625" style="8"/>
  </cols>
  <sheetData>
    <row r="1" spans="1:27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</row>
    <row r="2" spans="1:27" ht="9.9499999999999993" customHeight="1" thickBot="1">
      <c r="A2" s="335"/>
      <c r="B2" s="335"/>
      <c r="C2" s="448" t="s">
        <v>34</v>
      </c>
      <c r="D2" s="449"/>
      <c r="E2" s="425" t="s">
        <v>2</v>
      </c>
      <c r="F2" s="426"/>
      <c r="G2" s="427"/>
      <c r="H2" s="74" t="s">
        <v>1</v>
      </c>
      <c r="I2" s="76" t="s">
        <v>39</v>
      </c>
      <c r="J2" s="71" t="s">
        <v>8</v>
      </c>
      <c r="K2" s="71" t="s">
        <v>26</v>
      </c>
      <c r="L2" s="173" t="s">
        <v>15</v>
      </c>
      <c r="M2" s="163" t="s">
        <v>17</v>
      </c>
      <c r="N2" s="162" t="s">
        <v>16</v>
      </c>
      <c r="O2" s="75" t="s">
        <v>5</v>
      </c>
      <c r="P2" s="425" t="s">
        <v>21</v>
      </c>
      <c r="Q2" s="426"/>
      <c r="R2" s="426"/>
      <c r="S2" s="427"/>
      <c r="T2" s="335"/>
      <c r="U2" s="399" t="s">
        <v>12</v>
      </c>
      <c r="V2" s="400"/>
      <c r="W2" s="401"/>
      <c r="X2" s="335"/>
      <c r="Y2" s="417" t="s">
        <v>13</v>
      </c>
      <c r="Z2" s="418"/>
      <c r="AA2" s="419"/>
    </row>
    <row r="3" spans="1:27" ht="9.9499999999999993" customHeight="1" thickBot="1">
      <c r="A3" s="335"/>
      <c r="B3" s="335"/>
      <c r="C3" s="450"/>
      <c r="D3" s="451"/>
      <c r="E3" s="442" t="s">
        <v>7</v>
      </c>
      <c r="F3" s="443"/>
      <c r="G3" s="443"/>
      <c r="H3" s="40" t="str">
        <f>IFERROR(VLOOKUP($J3,$Y$2:$AB$34,2,0),"")</f>
        <v/>
      </c>
      <c r="I3" s="212" t="str">
        <f>IFERROR(VLOOKUP($J3,$Y$2:$AB$34,3,0),"")</f>
        <v/>
      </c>
      <c r="J3" s="245"/>
      <c r="K3" s="246"/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88" t="str">
        <f>IF(K3&gt;0,RANK(K3,$K$3:$K$34,0),"No Thrower")</f>
        <v>No Thrower</v>
      </c>
      <c r="P3" s="146">
        <f>K3</f>
        <v>0</v>
      </c>
      <c r="Q3" s="79" t="str">
        <f>H3</f>
        <v/>
      </c>
      <c r="R3" s="79" t="str">
        <f>I3</f>
        <v/>
      </c>
      <c r="S3" s="52">
        <f t="shared" ref="S3:S34" si="3">J3</f>
        <v>0</v>
      </c>
      <c r="T3" s="335"/>
      <c r="U3" s="402"/>
      <c r="V3" s="403"/>
      <c r="W3" s="404"/>
      <c r="X3" s="335"/>
      <c r="Y3" s="245"/>
      <c r="Z3" s="268"/>
      <c r="AA3" s="256"/>
    </row>
    <row r="4" spans="1:27" ht="9.9499999999999993" customHeight="1">
      <c r="A4" s="335"/>
      <c r="B4" s="335"/>
      <c r="C4" s="450"/>
      <c r="D4" s="451"/>
      <c r="E4" s="444"/>
      <c r="F4" s="445"/>
      <c r="G4" s="445"/>
      <c r="H4" s="29" t="str">
        <f>IFERROR(VLOOKUP($J4,$Y$2:$AB$34,2,0),"")</f>
        <v/>
      </c>
      <c r="I4" s="19" t="str">
        <f>IFERROR(VLOOKUP($J4,$Y$2:$AB$34,3,0),"")</f>
        <v/>
      </c>
      <c r="J4" s="247"/>
      <c r="K4" s="248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89" t="str">
        <f t="shared" ref="O4:O34" si="4">IF(K4&gt;0,RANK(K4,$K$3:$K$34,0),"No Thrower")</f>
        <v>No Thrower</v>
      </c>
      <c r="P4" s="147">
        <f t="shared" ref="P4:P34" si="5">K4</f>
        <v>0</v>
      </c>
      <c r="Q4" s="78" t="str">
        <f t="shared" ref="Q4:R34" si="6">H4</f>
        <v/>
      </c>
      <c r="R4" s="78" t="str">
        <f t="shared" si="6"/>
        <v/>
      </c>
      <c r="S4" s="57">
        <f t="shared" si="3"/>
        <v>0</v>
      </c>
      <c r="T4" s="335"/>
      <c r="U4" s="405" t="s">
        <v>20</v>
      </c>
      <c r="V4" s="406"/>
      <c r="W4" s="407"/>
      <c r="X4" s="335"/>
      <c r="Y4" s="247"/>
      <c r="Z4" s="269"/>
      <c r="AA4" s="256"/>
    </row>
    <row r="5" spans="1:27" ht="9.9499999999999993" customHeight="1">
      <c r="A5" s="335"/>
      <c r="B5" s="335"/>
      <c r="C5" s="450"/>
      <c r="D5" s="451"/>
      <c r="E5" s="444"/>
      <c r="F5" s="445"/>
      <c r="G5" s="445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247"/>
      <c r="K5" s="248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89" t="str">
        <f t="shared" si="4"/>
        <v>No Thrower</v>
      </c>
      <c r="P5" s="147">
        <f t="shared" si="5"/>
        <v>0</v>
      </c>
      <c r="Q5" s="78" t="str">
        <f t="shared" si="6"/>
        <v/>
      </c>
      <c r="R5" s="78" t="str">
        <f t="shared" si="6"/>
        <v/>
      </c>
      <c r="S5" s="57">
        <f t="shared" si="3"/>
        <v>0</v>
      </c>
      <c r="T5" s="335"/>
      <c r="U5" s="408"/>
      <c r="V5" s="409"/>
      <c r="W5" s="410"/>
      <c r="X5" s="335"/>
      <c r="Y5" s="247"/>
      <c r="Z5" s="269"/>
      <c r="AA5" s="256"/>
    </row>
    <row r="6" spans="1:27" ht="9.9499999999999993" customHeight="1">
      <c r="A6" s="335"/>
      <c r="B6" s="335"/>
      <c r="C6" s="450"/>
      <c r="D6" s="451"/>
      <c r="E6" s="444"/>
      <c r="F6" s="445"/>
      <c r="G6" s="445"/>
      <c r="H6" s="29" t="str">
        <f t="shared" si="7"/>
        <v/>
      </c>
      <c r="I6" s="19" t="str">
        <f t="shared" si="8"/>
        <v/>
      </c>
      <c r="J6" s="247"/>
      <c r="K6" s="248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89" t="str">
        <f t="shared" si="4"/>
        <v>No Thrower</v>
      </c>
      <c r="P6" s="147">
        <f t="shared" si="5"/>
        <v>0</v>
      </c>
      <c r="Q6" s="78" t="str">
        <f t="shared" si="6"/>
        <v/>
      </c>
      <c r="R6" s="78" t="str">
        <f t="shared" si="6"/>
        <v/>
      </c>
      <c r="S6" s="57">
        <f t="shared" si="3"/>
        <v>0</v>
      </c>
      <c r="T6" s="335"/>
      <c r="U6" s="408"/>
      <c r="V6" s="409"/>
      <c r="W6" s="410"/>
      <c r="X6" s="335"/>
      <c r="Y6" s="247"/>
      <c r="Z6" s="269"/>
      <c r="AA6" s="256"/>
    </row>
    <row r="7" spans="1:27" ht="9.9499999999999993" customHeight="1">
      <c r="A7" s="335"/>
      <c r="B7" s="335"/>
      <c r="C7" s="450"/>
      <c r="D7" s="451"/>
      <c r="E7" s="444"/>
      <c r="F7" s="445"/>
      <c r="G7" s="445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89" t="str">
        <f t="shared" si="4"/>
        <v>No Thrower</v>
      </c>
      <c r="P7" s="147">
        <f t="shared" si="5"/>
        <v>0</v>
      </c>
      <c r="Q7" s="78" t="str">
        <f t="shared" si="6"/>
        <v/>
      </c>
      <c r="R7" s="78" t="str">
        <f t="shared" si="6"/>
        <v/>
      </c>
      <c r="S7" s="57">
        <f t="shared" si="3"/>
        <v>0</v>
      </c>
      <c r="T7" s="335"/>
      <c r="U7" s="405" t="s">
        <v>56</v>
      </c>
      <c r="V7" s="406"/>
      <c r="W7" s="407"/>
      <c r="X7" s="335"/>
      <c r="Y7" s="247"/>
      <c r="Z7" s="269"/>
      <c r="AA7" s="256"/>
    </row>
    <row r="8" spans="1:27" ht="9.9499999999999993" customHeight="1">
      <c r="A8" s="335"/>
      <c r="B8" s="335"/>
      <c r="C8" s="450"/>
      <c r="D8" s="451"/>
      <c r="E8" s="444"/>
      <c r="F8" s="445"/>
      <c r="G8" s="445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89" t="str">
        <f t="shared" si="4"/>
        <v>No Thrower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35"/>
      <c r="U8" s="408"/>
      <c r="V8" s="409"/>
      <c r="W8" s="410"/>
      <c r="X8" s="335"/>
      <c r="Y8" s="247"/>
      <c r="Z8" s="255"/>
      <c r="AA8" s="256"/>
    </row>
    <row r="9" spans="1:27" ht="9.9499999999999993" customHeight="1">
      <c r="A9" s="335"/>
      <c r="B9" s="335"/>
      <c r="C9" s="450"/>
      <c r="D9" s="451"/>
      <c r="E9" s="444"/>
      <c r="F9" s="445"/>
      <c r="G9" s="445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89" t="str">
        <f t="shared" si="4"/>
        <v>No Thrower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35"/>
      <c r="U9" s="408"/>
      <c r="V9" s="409"/>
      <c r="W9" s="410"/>
      <c r="X9" s="335"/>
      <c r="Y9" s="247"/>
      <c r="Z9" s="255"/>
      <c r="AA9" s="256"/>
    </row>
    <row r="10" spans="1:27" ht="9.9499999999999993" customHeight="1">
      <c r="A10" s="335"/>
      <c r="B10" s="335"/>
      <c r="C10" s="450"/>
      <c r="D10" s="451"/>
      <c r="E10" s="444"/>
      <c r="F10" s="445"/>
      <c r="G10" s="445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89" t="str">
        <f t="shared" si="4"/>
        <v>No Thrower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35"/>
      <c r="U10" s="323" t="s">
        <v>57</v>
      </c>
      <c r="V10" s="324"/>
      <c r="W10" s="325"/>
      <c r="X10" s="335"/>
      <c r="Y10" s="247"/>
      <c r="Z10" s="255"/>
      <c r="AA10" s="256"/>
    </row>
    <row r="11" spans="1:27" ht="9.9499999999999993" customHeight="1">
      <c r="A11" s="335"/>
      <c r="B11" s="335"/>
      <c r="C11" s="450"/>
      <c r="D11" s="451"/>
      <c r="E11" s="444"/>
      <c r="F11" s="445"/>
      <c r="G11" s="445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89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35"/>
      <c r="U11" s="317"/>
      <c r="V11" s="318"/>
      <c r="W11" s="319"/>
      <c r="X11" s="335"/>
      <c r="Y11" s="247"/>
      <c r="Z11" s="255"/>
      <c r="AA11" s="256"/>
    </row>
    <row r="12" spans="1:27" ht="9.9499999999999993" customHeight="1">
      <c r="A12" s="335"/>
      <c r="B12" s="335"/>
      <c r="C12" s="450"/>
      <c r="D12" s="451"/>
      <c r="E12" s="444"/>
      <c r="F12" s="445"/>
      <c r="G12" s="445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89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35"/>
      <c r="U12" s="320"/>
      <c r="V12" s="321"/>
      <c r="W12" s="322"/>
      <c r="X12" s="335"/>
      <c r="Y12" s="254"/>
      <c r="Z12" s="255"/>
      <c r="AA12" s="256"/>
    </row>
    <row r="13" spans="1:27" ht="9.9499999999999993" customHeight="1">
      <c r="A13" s="335"/>
      <c r="B13" s="335"/>
      <c r="C13" s="450"/>
      <c r="D13" s="451"/>
      <c r="E13" s="444"/>
      <c r="F13" s="445"/>
      <c r="G13" s="445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89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35"/>
      <c r="U13" s="323" t="s">
        <v>58</v>
      </c>
      <c r="V13" s="324"/>
      <c r="W13" s="325"/>
      <c r="X13" s="335"/>
      <c r="Y13" s="254"/>
      <c r="Z13" s="255"/>
      <c r="AA13" s="256"/>
    </row>
    <row r="14" spans="1:27" ht="9.9499999999999993" customHeight="1">
      <c r="A14" s="335"/>
      <c r="B14" s="335"/>
      <c r="C14" s="450"/>
      <c r="D14" s="451"/>
      <c r="E14" s="444"/>
      <c r="F14" s="445"/>
      <c r="G14" s="445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89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35"/>
      <c r="U14" s="317"/>
      <c r="V14" s="318"/>
      <c r="W14" s="319"/>
      <c r="X14" s="335"/>
      <c r="Y14" s="254"/>
      <c r="Z14" s="255"/>
      <c r="AA14" s="256"/>
    </row>
    <row r="15" spans="1:27" ht="9.9499999999999993" customHeight="1">
      <c r="A15" s="335"/>
      <c r="B15" s="335"/>
      <c r="C15" s="450"/>
      <c r="D15" s="451"/>
      <c r="E15" s="444"/>
      <c r="F15" s="445"/>
      <c r="G15" s="445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89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35"/>
      <c r="U15" s="320"/>
      <c r="V15" s="321"/>
      <c r="W15" s="322"/>
      <c r="X15" s="335"/>
      <c r="Y15" s="254"/>
      <c r="Z15" s="255"/>
      <c r="AA15" s="256"/>
    </row>
    <row r="16" spans="1:27" ht="9.9499999999999993" customHeight="1">
      <c r="A16" s="335"/>
      <c r="B16" s="335"/>
      <c r="C16" s="450"/>
      <c r="D16" s="451"/>
      <c r="E16" s="444"/>
      <c r="F16" s="445"/>
      <c r="G16" s="445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89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35"/>
      <c r="U16" s="323"/>
      <c r="V16" s="324"/>
      <c r="W16" s="325"/>
      <c r="X16" s="335"/>
      <c r="Y16" s="254"/>
      <c r="Z16" s="255"/>
      <c r="AA16" s="256"/>
    </row>
    <row r="17" spans="1:27" ht="9.9499999999999993" customHeight="1">
      <c r="A17" s="335"/>
      <c r="B17" s="335"/>
      <c r="C17" s="450"/>
      <c r="D17" s="451"/>
      <c r="E17" s="444"/>
      <c r="F17" s="445"/>
      <c r="G17" s="445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89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35"/>
      <c r="U17" s="317"/>
      <c r="V17" s="318"/>
      <c r="W17" s="319"/>
      <c r="X17" s="335"/>
      <c r="Y17" s="254"/>
      <c r="Z17" s="255"/>
      <c r="AA17" s="256"/>
    </row>
    <row r="18" spans="1:27" ht="9.9499999999999993" customHeight="1">
      <c r="A18" s="335"/>
      <c r="B18" s="335"/>
      <c r="C18" s="450"/>
      <c r="D18" s="451"/>
      <c r="E18" s="444"/>
      <c r="F18" s="445"/>
      <c r="G18" s="445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89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35"/>
      <c r="U18" s="320"/>
      <c r="V18" s="321"/>
      <c r="W18" s="322"/>
      <c r="X18" s="335"/>
      <c r="Y18" s="254"/>
      <c r="Z18" s="255"/>
      <c r="AA18" s="256"/>
    </row>
    <row r="19" spans="1:27" ht="9.9499999999999993" customHeight="1">
      <c r="A19" s="335"/>
      <c r="B19" s="335"/>
      <c r="C19" s="450"/>
      <c r="D19" s="451"/>
      <c r="E19" s="444"/>
      <c r="F19" s="445"/>
      <c r="G19" s="445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89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35"/>
      <c r="U19" s="323"/>
      <c r="V19" s="324"/>
      <c r="W19" s="325"/>
      <c r="X19" s="335"/>
      <c r="Y19" s="254"/>
      <c r="Z19" s="255"/>
      <c r="AA19" s="256"/>
    </row>
    <row r="20" spans="1:27" ht="9.9499999999999993" customHeight="1">
      <c r="A20" s="335"/>
      <c r="B20" s="335"/>
      <c r="C20" s="450"/>
      <c r="D20" s="451"/>
      <c r="E20" s="444"/>
      <c r="F20" s="445"/>
      <c r="G20" s="445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89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35"/>
      <c r="U20" s="317"/>
      <c r="V20" s="318"/>
      <c r="W20" s="319"/>
      <c r="X20" s="335"/>
      <c r="Y20" s="254"/>
      <c r="Z20" s="255"/>
      <c r="AA20" s="256"/>
    </row>
    <row r="21" spans="1:27" ht="9.9499999999999993" customHeight="1">
      <c r="A21" s="335"/>
      <c r="B21" s="335"/>
      <c r="C21" s="450"/>
      <c r="D21" s="451"/>
      <c r="E21" s="444"/>
      <c r="F21" s="445"/>
      <c r="G21" s="445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89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35"/>
      <c r="U21" s="320"/>
      <c r="V21" s="321"/>
      <c r="W21" s="322"/>
      <c r="X21" s="335"/>
      <c r="Y21" s="254"/>
      <c r="Z21" s="255"/>
      <c r="AA21" s="256"/>
    </row>
    <row r="22" spans="1:27" ht="9.9499999999999993" customHeight="1">
      <c r="A22" s="335"/>
      <c r="B22" s="335"/>
      <c r="C22" s="450"/>
      <c r="D22" s="451"/>
      <c r="E22" s="444"/>
      <c r="F22" s="445"/>
      <c r="G22" s="445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89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35"/>
      <c r="U22" s="356"/>
      <c r="V22" s="357"/>
      <c r="W22" s="358"/>
      <c r="X22" s="335"/>
      <c r="Y22" s="254"/>
      <c r="Z22" s="255"/>
      <c r="AA22" s="256"/>
    </row>
    <row r="23" spans="1:27" ht="9.9499999999999993" customHeight="1">
      <c r="A23" s="335"/>
      <c r="B23" s="335"/>
      <c r="C23" s="450"/>
      <c r="D23" s="451"/>
      <c r="E23" s="444"/>
      <c r="F23" s="445"/>
      <c r="G23" s="445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89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35"/>
      <c r="U23" s="359"/>
      <c r="V23" s="360"/>
      <c r="W23" s="361"/>
      <c r="X23" s="335"/>
      <c r="Y23" s="254"/>
      <c r="Z23" s="255"/>
      <c r="AA23" s="256"/>
    </row>
    <row r="24" spans="1:27" ht="9.9499999999999993" customHeight="1">
      <c r="A24" s="335"/>
      <c r="B24" s="335"/>
      <c r="C24" s="450"/>
      <c r="D24" s="451"/>
      <c r="E24" s="444"/>
      <c r="F24" s="445"/>
      <c r="G24" s="445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89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35"/>
      <c r="U24" s="362"/>
      <c r="V24" s="363"/>
      <c r="W24" s="364"/>
      <c r="X24" s="335"/>
      <c r="Y24" s="254"/>
      <c r="Z24" s="255"/>
      <c r="AA24" s="256"/>
    </row>
    <row r="25" spans="1:27" ht="9.9499999999999993" customHeight="1">
      <c r="A25" s="335"/>
      <c r="B25" s="335"/>
      <c r="C25" s="450"/>
      <c r="D25" s="451"/>
      <c r="E25" s="444"/>
      <c r="F25" s="445"/>
      <c r="G25" s="445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89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35"/>
      <c r="U25" s="411"/>
      <c r="V25" s="412"/>
      <c r="W25" s="413"/>
      <c r="X25" s="335"/>
      <c r="Y25" s="254"/>
      <c r="Z25" s="255"/>
      <c r="AA25" s="256"/>
    </row>
    <row r="26" spans="1:27" ht="9.9499999999999993" customHeight="1">
      <c r="A26" s="335"/>
      <c r="B26" s="335"/>
      <c r="C26" s="450"/>
      <c r="D26" s="451"/>
      <c r="E26" s="444"/>
      <c r="F26" s="445"/>
      <c r="G26" s="445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89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35"/>
      <c r="U26" s="411"/>
      <c r="V26" s="412"/>
      <c r="W26" s="413"/>
      <c r="X26" s="335"/>
      <c r="Y26" s="254"/>
      <c r="Z26" s="255"/>
      <c r="AA26" s="256"/>
    </row>
    <row r="27" spans="1:27" ht="9.9499999999999993" customHeight="1">
      <c r="A27" s="335"/>
      <c r="B27" s="335"/>
      <c r="C27" s="450"/>
      <c r="D27" s="451"/>
      <c r="E27" s="444"/>
      <c r="F27" s="445"/>
      <c r="G27" s="445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89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35"/>
      <c r="U27" s="411"/>
      <c r="V27" s="412"/>
      <c r="W27" s="413"/>
      <c r="X27" s="335"/>
      <c r="Y27" s="254"/>
      <c r="Z27" s="255"/>
      <c r="AA27" s="256"/>
    </row>
    <row r="28" spans="1:27" ht="9.9499999999999993" customHeight="1">
      <c r="A28" s="335"/>
      <c r="B28" s="335"/>
      <c r="C28" s="450"/>
      <c r="D28" s="451"/>
      <c r="E28" s="444"/>
      <c r="F28" s="445"/>
      <c r="G28" s="445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89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35"/>
      <c r="U28" s="411"/>
      <c r="V28" s="412"/>
      <c r="W28" s="413"/>
      <c r="X28" s="335"/>
      <c r="Y28" s="254"/>
      <c r="Z28" s="255"/>
      <c r="AA28" s="256"/>
    </row>
    <row r="29" spans="1:27" ht="9.9499999999999993" customHeight="1">
      <c r="A29" s="335"/>
      <c r="B29" s="335"/>
      <c r="C29" s="450"/>
      <c r="D29" s="451"/>
      <c r="E29" s="444"/>
      <c r="F29" s="445"/>
      <c r="G29" s="445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89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35"/>
      <c r="U29" s="411"/>
      <c r="V29" s="412"/>
      <c r="W29" s="413"/>
      <c r="X29" s="335"/>
      <c r="Y29" s="254"/>
      <c r="Z29" s="255"/>
      <c r="AA29" s="256"/>
    </row>
    <row r="30" spans="1:27" ht="9.9499999999999993" customHeight="1" thickBot="1">
      <c r="A30" s="335"/>
      <c r="B30" s="335"/>
      <c r="C30" s="450"/>
      <c r="D30" s="451"/>
      <c r="E30" s="444"/>
      <c r="F30" s="445"/>
      <c r="G30" s="445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89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35"/>
      <c r="U30" s="414"/>
      <c r="V30" s="415"/>
      <c r="W30" s="416"/>
      <c r="X30" s="335"/>
      <c r="Y30" s="254"/>
      <c r="Z30" s="255"/>
      <c r="AA30" s="256"/>
    </row>
    <row r="31" spans="1:27" ht="9.9499999999999993" customHeight="1">
      <c r="A31" s="335"/>
      <c r="B31" s="335"/>
      <c r="C31" s="450"/>
      <c r="D31" s="451"/>
      <c r="E31" s="444"/>
      <c r="F31" s="445"/>
      <c r="G31" s="445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89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35"/>
      <c r="U31" s="378"/>
      <c r="V31" s="378"/>
      <c r="W31" s="378"/>
      <c r="X31" s="335"/>
      <c r="Y31" s="254"/>
      <c r="Z31" s="255"/>
      <c r="AA31" s="256"/>
    </row>
    <row r="32" spans="1:27" ht="9.9499999999999993" customHeight="1">
      <c r="A32" s="335"/>
      <c r="B32" s="335"/>
      <c r="C32" s="450"/>
      <c r="D32" s="451"/>
      <c r="E32" s="444"/>
      <c r="F32" s="445"/>
      <c r="G32" s="445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89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35"/>
      <c r="U32" s="381"/>
      <c r="V32" s="381"/>
      <c r="W32" s="381"/>
      <c r="X32" s="335"/>
      <c r="Y32" s="254"/>
      <c r="Z32" s="255"/>
      <c r="AA32" s="256"/>
    </row>
    <row r="33" spans="1:28" ht="9.9499999999999993" customHeight="1">
      <c r="A33" s="335"/>
      <c r="B33" s="335"/>
      <c r="C33" s="450"/>
      <c r="D33" s="451"/>
      <c r="E33" s="444"/>
      <c r="F33" s="445"/>
      <c r="G33" s="445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89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35"/>
      <c r="U33" s="381"/>
      <c r="V33" s="381"/>
      <c r="W33" s="381"/>
      <c r="X33" s="335"/>
      <c r="Y33" s="254"/>
      <c r="Z33" s="255"/>
      <c r="AA33" s="256"/>
    </row>
    <row r="34" spans="1:28" ht="9.9499999999999993" customHeight="1" thickBot="1">
      <c r="A34" s="335"/>
      <c r="B34" s="335"/>
      <c r="C34" s="450"/>
      <c r="D34" s="451"/>
      <c r="E34" s="446"/>
      <c r="F34" s="447"/>
      <c r="G34" s="447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0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35"/>
      <c r="U34" s="381"/>
      <c r="V34" s="381"/>
      <c r="W34" s="381"/>
      <c r="X34" s="335"/>
      <c r="Y34" s="257"/>
      <c r="Z34" s="258"/>
      <c r="AA34" s="259"/>
    </row>
    <row r="35" spans="1:28" ht="9.9499999999999993" customHeight="1">
      <c r="A35" s="335"/>
      <c r="B35" s="335"/>
      <c r="C35" s="450"/>
      <c r="D35" s="451"/>
      <c r="E35" s="428" t="s">
        <v>7</v>
      </c>
      <c r="F35" s="429"/>
      <c r="G35" s="151">
        <v>1</v>
      </c>
      <c r="H35" s="87" t="str">
        <f>IFERROR(VLOOKUP($G35,$O$3:$S$34,3,0),"")</f>
        <v/>
      </c>
      <c r="I35" s="213" t="str">
        <f>IFERROR(VLOOKUP($G35,$O$3:$S$34,4,0),"")</f>
        <v/>
      </c>
      <c r="J35" s="88" t="str">
        <f>IFERROR(VLOOKUP($G35,$O$3:$S$34,4,0),"")</f>
        <v/>
      </c>
      <c r="K35" s="98">
        <f t="shared" ref="K35:K46" si="9">IFERROR(VLOOKUP($G35,$O$3:$S$34,2,0),0)</f>
        <v>0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3" t="s">
        <v>34</v>
      </c>
      <c r="P35" s="149"/>
      <c r="Q35" s="8"/>
      <c r="R35" s="8"/>
      <c r="S35" s="8"/>
      <c r="T35" s="335"/>
      <c r="U35" s="381"/>
      <c r="V35" s="381"/>
      <c r="W35" s="381"/>
      <c r="X35" s="335"/>
      <c r="Y35" s="441"/>
      <c r="Z35" s="441"/>
      <c r="AA35" s="441"/>
    </row>
    <row r="36" spans="1:28" ht="9.9499999999999993" customHeight="1">
      <c r="A36" s="335"/>
      <c r="B36" s="335"/>
      <c r="C36" s="450"/>
      <c r="D36" s="451"/>
      <c r="E36" s="430"/>
      <c r="F36" s="431"/>
      <c r="G36" s="152">
        <v>2</v>
      </c>
      <c r="H36" s="156" t="str">
        <f t="shared" ref="H36:H46" si="10">IFERROR(VLOOKUP($G36,$O$3:$S$34,3,0),"")</f>
        <v/>
      </c>
      <c r="I36" s="216" t="str">
        <f t="shared" ref="I36:I46" si="11">IFERROR(VLOOKUP($G36,$O$3:$S$34,4,0),"")</f>
        <v/>
      </c>
      <c r="J36" s="92" t="str">
        <f t="shared" ref="J36:J46" si="12">IFERROR(VLOOKUP($G36,$O$3:$S$34,4,0),"")</f>
        <v/>
      </c>
      <c r="K36" s="154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3"/>
      <c r="P36" s="149"/>
      <c r="Q36" s="8"/>
      <c r="R36" s="8"/>
      <c r="S36" s="8"/>
      <c r="T36" s="335"/>
      <c r="U36" s="381"/>
      <c r="V36" s="381"/>
      <c r="W36" s="381"/>
      <c r="X36" s="335"/>
      <c r="Y36" s="335"/>
      <c r="Z36" s="335"/>
      <c r="AA36" s="335"/>
    </row>
    <row r="37" spans="1:28" ht="9.9499999999999993" customHeight="1" thickBot="1">
      <c r="A37" s="335"/>
      <c r="B37" s="335"/>
      <c r="C37" s="450"/>
      <c r="D37" s="451"/>
      <c r="E37" s="430"/>
      <c r="F37" s="431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4"/>
      <c r="P37" s="149"/>
      <c r="Q37" s="8"/>
      <c r="R37" s="8"/>
      <c r="S37" s="8"/>
      <c r="T37" s="335"/>
      <c r="U37" s="381"/>
      <c r="V37" s="381"/>
      <c r="W37" s="381"/>
      <c r="X37" s="335"/>
      <c r="Y37" s="335"/>
      <c r="Z37" s="335"/>
      <c r="AA37" s="335"/>
    </row>
    <row r="38" spans="1:28" ht="9.9499999999999993" customHeight="1">
      <c r="A38" s="335"/>
      <c r="B38" s="335"/>
      <c r="C38" s="450"/>
      <c r="D38" s="451"/>
      <c r="E38" s="430"/>
      <c r="F38" s="431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4" t="str">
        <f ca="1">Entries!A1</f>
        <v>U19 Men</v>
      </c>
      <c r="P38" s="149"/>
      <c r="Q38" s="8"/>
      <c r="R38" s="8"/>
      <c r="S38" s="8"/>
      <c r="T38" s="335"/>
      <c r="U38" s="381"/>
      <c r="V38" s="381"/>
      <c r="W38" s="381"/>
      <c r="X38" s="335"/>
      <c r="Y38" s="335"/>
      <c r="Z38" s="335"/>
      <c r="AA38" s="335"/>
    </row>
    <row r="39" spans="1:28" ht="9.9499999999999993" customHeight="1">
      <c r="A39" s="335"/>
      <c r="B39" s="335"/>
      <c r="C39" s="450"/>
      <c r="D39" s="451"/>
      <c r="E39" s="430"/>
      <c r="F39" s="431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20"/>
      <c r="P39" s="149"/>
      <c r="Q39" s="8"/>
      <c r="R39" s="8"/>
      <c r="S39" s="8"/>
      <c r="T39" s="335"/>
      <c r="U39" s="381"/>
      <c r="V39" s="381"/>
      <c r="W39" s="381"/>
      <c r="X39" s="335"/>
      <c r="Y39" s="335"/>
      <c r="Z39" s="335"/>
      <c r="AA39" s="335"/>
    </row>
    <row r="40" spans="1:28" ht="9.9499999999999993" customHeight="1">
      <c r="A40" s="335"/>
      <c r="B40" s="335"/>
      <c r="C40" s="450"/>
      <c r="D40" s="451"/>
      <c r="E40" s="430"/>
      <c r="F40" s="431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20"/>
      <c r="P40" s="149"/>
      <c r="Q40" s="8"/>
      <c r="R40" s="8"/>
      <c r="S40" s="8"/>
      <c r="T40" s="335"/>
      <c r="U40" s="381"/>
      <c r="V40" s="381"/>
      <c r="W40" s="381"/>
      <c r="X40" s="335"/>
      <c r="Y40" s="335"/>
      <c r="Z40" s="335"/>
      <c r="AA40" s="335"/>
    </row>
    <row r="41" spans="1:28" ht="9.9499999999999993" customHeight="1">
      <c r="A41" s="335"/>
      <c r="B41" s="335"/>
      <c r="C41" s="450"/>
      <c r="D41" s="451"/>
      <c r="E41" s="430"/>
      <c r="F41" s="431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20"/>
      <c r="P41" s="149"/>
      <c r="Q41" s="8"/>
      <c r="R41" s="8"/>
      <c r="S41" s="8"/>
      <c r="T41" s="335"/>
      <c r="U41" s="381"/>
      <c r="V41" s="381"/>
      <c r="W41" s="381"/>
      <c r="X41" s="335"/>
      <c r="Y41" s="335"/>
      <c r="Z41" s="335"/>
      <c r="AA41" s="335"/>
    </row>
    <row r="42" spans="1:28" ht="9.9499999999999993" customHeight="1" thickBot="1">
      <c r="A42" s="335"/>
      <c r="B42" s="335"/>
      <c r="C42" s="452"/>
      <c r="D42" s="453"/>
      <c r="E42" s="430"/>
      <c r="F42" s="431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20"/>
      <c r="P42" s="149"/>
      <c r="Q42" s="8"/>
      <c r="R42" s="8"/>
      <c r="S42" s="8"/>
      <c r="T42" s="335"/>
      <c r="U42" s="381"/>
      <c r="V42" s="381"/>
      <c r="W42" s="381"/>
      <c r="X42" s="335"/>
      <c r="Y42" s="335"/>
      <c r="Z42" s="335"/>
      <c r="AA42" s="335"/>
    </row>
    <row r="43" spans="1:28" ht="9.9499999999999993" customHeight="1" thickBot="1">
      <c r="A43" s="335"/>
      <c r="B43" s="335"/>
      <c r="C43" s="354" t="s">
        <v>18</v>
      </c>
      <c r="D43" s="355"/>
      <c r="E43" s="430"/>
      <c r="F43" s="431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20"/>
      <c r="P43" s="149"/>
      <c r="T43" s="335"/>
      <c r="U43" s="381"/>
      <c r="V43" s="381"/>
      <c r="W43" s="381"/>
      <c r="X43" s="335"/>
      <c r="Y43" s="335"/>
      <c r="Z43" s="335"/>
      <c r="AA43" s="335"/>
    </row>
    <row r="44" spans="1:28" ht="9.9499999999999993" customHeight="1">
      <c r="A44" s="335"/>
      <c r="B44" s="335"/>
      <c r="C44" s="95" t="s">
        <v>15</v>
      </c>
      <c r="D44" s="260">
        <v>61.09</v>
      </c>
      <c r="E44" s="430"/>
      <c r="F44" s="431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20"/>
      <c r="P44" s="149"/>
      <c r="T44" s="335"/>
      <c r="U44" s="381"/>
      <c r="V44" s="381"/>
      <c r="W44" s="381"/>
      <c r="X44" s="335"/>
      <c r="Y44" s="335"/>
      <c r="Z44" s="335"/>
      <c r="AA44" s="335"/>
    </row>
    <row r="45" spans="1:28" ht="9.9499999999999993" customHeight="1">
      <c r="A45" s="335"/>
      <c r="B45" s="335"/>
      <c r="C45" s="96" t="s">
        <v>17</v>
      </c>
      <c r="D45" s="261">
        <v>58</v>
      </c>
      <c r="E45" s="430"/>
      <c r="F45" s="431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20"/>
      <c r="P45" s="149"/>
      <c r="T45" s="335"/>
      <c r="U45" s="381"/>
      <c r="V45" s="381"/>
      <c r="W45" s="381"/>
      <c r="X45" s="335"/>
      <c r="Y45" s="335"/>
      <c r="Z45" s="335"/>
      <c r="AA45" s="335"/>
    </row>
    <row r="46" spans="1:28" ht="9.9499999999999993" customHeight="1" thickBot="1">
      <c r="A46" s="335"/>
      <c r="B46" s="335"/>
      <c r="C46" s="97" t="s">
        <v>16</v>
      </c>
      <c r="D46" s="262">
        <v>50</v>
      </c>
      <c r="E46" s="432"/>
      <c r="F46" s="433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21"/>
      <c r="P46" s="149"/>
      <c r="T46" s="335"/>
      <c r="U46" s="381"/>
      <c r="V46" s="381"/>
      <c r="W46" s="381"/>
      <c r="X46" s="335"/>
      <c r="Y46" s="335"/>
      <c r="Z46" s="335"/>
      <c r="AA46" s="335"/>
    </row>
    <row r="47" spans="1:28" ht="9.9499999999999993" customHeight="1" thickBot="1">
      <c r="Y47" s="351" t="s">
        <v>46</v>
      </c>
      <c r="Z47" s="352" t="s">
        <v>45</v>
      </c>
      <c r="AA47" s="353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U25:W27"/>
    <mergeCell ref="U28:W30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</mergeCells>
  <phoneticPr fontId="11" type="noConversion"/>
  <conditionalFormatting sqref="G35:G46">
    <cfRule type="cellIs" dxfId="12" priority="1" operator="between">
      <formula>2.9</formula>
      <formula>3.1</formula>
    </cfRule>
    <cfRule type="cellIs" dxfId="11" priority="2" operator="between">
      <formula>1.9</formula>
      <formula>2.1</formula>
    </cfRule>
    <cfRule type="cellIs" dxfId="10" priority="3" operator="between">
      <formula>0.9</formula>
      <formula>1.1</formula>
    </cfRule>
  </conditionalFormatting>
  <conditionalFormatting sqref="O3:O34">
    <cfRule type="cellIs" dxfId="9" priority="4" operator="between">
      <formula>2.9</formula>
      <formula>3.1</formula>
    </cfRule>
    <cfRule type="cellIs" dxfId="8" priority="5" operator="between">
      <formula>1.9</formula>
      <formula>2.1</formula>
    </cfRule>
    <cfRule type="cellIs" dxfId="7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O66"/>
  <sheetViews>
    <sheetView showZeros="0" tabSelected="1" zoomScaleNormal="100" workbookViewId="0">
      <selection activeCell="C21" sqref="C21"/>
    </sheetView>
  </sheetViews>
  <sheetFormatPr defaultRowHeight="12" customHeight="1"/>
  <cols>
    <col min="1" max="1" width="8.7109375" style="24" customWidth="1"/>
    <col min="2" max="3" width="20.7109375" style="106" customWidth="1"/>
    <col min="4" max="4" width="8.7109375" style="107" customWidth="1"/>
    <col min="5" max="5" width="2.7109375" style="24" customWidth="1"/>
    <col min="6" max="6" width="8.7109375" style="24" customWidth="1"/>
    <col min="7" max="8" width="20.7109375" style="106" customWidth="1"/>
    <col min="9" max="9" width="8.7109375" style="107" customWidth="1"/>
    <col min="10" max="10" width="2.7109375" style="24" customWidth="1"/>
    <col min="11" max="11" width="8.7109375" style="24" customWidth="1"/>
    <col min="12" max="13" width="20.7109375" style="24" customWidth="1"/>
    <col min="14" max="14" width="8.7109375" style="107" customWidth="1"/>
    <col min="15" max="16384" width="9.140625" style="21"/>
  </cols>
  <sheetData>
    <row r="1" spans="1:15" ht="69.75" customHeight="1" thickBot="1">
      <c r="A1" s="302" t="s">
        <v>145</v>
      </c>
      <c r="B1" s="302"/>
      <c r="C1" s="302"/>
      <c r="D1" s="302"/>
      <c r="E1" s="77"/>
      <c r="F1" s="302" t="str">
        <f ca="1">Entries!A1</f>
        <v>U19 Men</v>
      </c>
      <c r="G1" s="302"/>
      <c r="H1" s="302"/>
      <c r="I1" s="302"/>
      <c r="J1" s="77"/>
      <c r="K1" s="302" t="s">
        <v>22</v>
      </c>
      <c r="L1" s="302"/>
      <c r="M1" s="302"/>
      <c r="N1" s="302"/>
    </row>
    <row r="2" spans="1:15" s="100" customFormat="1" ht="21.95" customHeight="1" thickBot="1">
      <c r="A2" s="303" t="str">
        <f ca="1">'110m Hurdles'!C2</f>
        <v>110m Hurdles</v>
      </c>
      <c r="B2" s="304"/>
      <c r="C2" s="305"/>
      <c r="D2" s="306"/>
      <c r="F2" s="307" t="str">
        <f ca="1">'400m Hurdles'!C2</f>
        <v>400m Hurdles</v>
      </c>
      <c r="G2" s="308"/>
      <c r="H2" s="308"/>
      <c r="I2" s="309"/>
      <c r="K2" s="307" t="str">
        <f ca="1">'100m'!C2</f>
        <v>100m</v>
      </c>
      <c r="L2" s="308"/>
      <c r="M2" s="308"/>
      <c r="N2" s="309"/>
    </row>
    <row r="3" spans="1:15" ht="12" customHeight="1" thickBot="1">
      <c r="A3" s="125" t="s">
        <v>5</v>
      </c>
      <c r="B3" s="126" t="s">
        <v>1</v>
      </c>
      <c r="C3" s="205" t="s">
        <v>39</v>
      </c>
      <c r="D3" s="224" t="s">
        <v>14</v>
      </c>
      <c r="F3" s="125" t="s">
        <v>5</v>
      </c>
      <c r="G3" s="126" t="s">
        <v>1</v>
      </c>
      <c r="H3" s="205" t="s">
        <v>39</v>
      </c>
      <c r="I3" s="224" t="s">
        <v>14</v>
      </c>
      <c r="K3" s="125" t="s">
        <v>5</v>
      </c>
      <c r="L3" s="126" t="s">
        <v>1</v>
      </c>
      <c r="M3" s="205" t="s">
        <v>39</v>
      </c>
      <c r="N3" s="127" t="s">
        <v>14</v>
      </c>
      <c r="O3" s="24"/>
    </row>
    <row r="4" spans="1:15" ht="12" customHeight="1">
      <c r="A4" s="121">
        <v>1</v>
      </c>
      <c r="B4" s="122" t="str">
        <f ca="1">'110m Hurdles'!$H35</f>
        <v/>
      </c>
      <c r="C4" s="122" t="str">
        <f ca="1">'110m Hurdles'!$I35</f>
        <v/>
      </c>
      <c r="D4" s="123">
        <f ca="1">'110m Hurdles'!$K35</f>
        <v>0</v>
      </c>
      <c r="F4" s="121">
        <v>1</v>
      </c>
      <c r="G4" s="122" t="str">
        <f ca="1">'400m Hurdles'!$H35</f>
        <v>Harry Bridge</v>
      </c>
      <c r="H4" s="122" t="str">
        <f ca="1">'400m Hurdles'!$I35</f>
        <v>Berkhamsted</v>
      </c>
      <c r="I4" s="123">
        <f ca="1">'400m Hurdles'!$K35</f>
        <v>58.3</v>
      </c>
      <c r="K4" s="121">
        <v>1</v>
      </c>
      <c r="L4" s="122" t="str">
        <f ca="1">'100m'!$H35</f>
        <v>Sullivan McAlinden</v>
      </c>
      <c r="M4" s="122" t="str">
        <f ca="1">'100m'!$I35</f>
        <v>The Adeyfield Academy</v>
      </c>
      <c r="N4" s="123">
        <f ca="1">'100m'!$K35</f>
        <v>11.07</v>
      </c>
    </row>
    <row r="5" spans="1:15" ht="12" customHeight="1">
      <c r="A5" s="102">
        <v>2</v>
      </c>
      <c r="B5" s="104" t="str">
        <f ca="1">'110m Hurdles'!$H36</f>
        <v/>
      </c>
      <c r="C5" s="104" t="str">
        <f ca="1">'110m Hurdles'!$I36</f>
        <v/>
      </c>
      <c r="D5" s="105">
        <f ca="1">'110m Hurdles'!$K36</f>
        <v>0</v>
      </c>
      <c r="F5" s="102">
        <v>2</v>
      </c>
      <c r="G5" s="104" t="str">
        <f ca="1">'400m Hurdles'!$H36</f>
        <v/>
      </c>
      <c r="H5" s="104" t="str">
        <f ca="1">'400m Hurdles'!$I36</f>
        <v/>
      </c>
      <c r="I5" s="105">
        <f ca="1">'400m Hurdles'!$K36</f>
        <v>0</v>
      </c>
      <c r="K5" s="102">
        <v>2</v>
      </c>
      <c r="L5" s="104" t="str">
        <f ca="1">'100m'!$H36</f>
        <v>Jamie Joseph</v>
      </c>
      <c r="M5" s="206" t="str">
        <f ca="1">'100m'!$I36</f>
        <v xml:space="preserve">Hitchin boys school </v>
      </c>
      <c r="N5" s="105">
        <f ca="1">'100m'!$K36</f>
        <v>11.16</v>
      </c>
    </row>
    <row r="6" spans="1:15" ht="12" customHeight="1" thickBot="1">
      <c r="A6" s="124">
        <v>3</v>
      </c>
      <c r="B6" s="133" t="str">
        <f ca="1">'110m Hurdles'!$H37</f>
        <v/>
      </c>
      <c r="C6" s="223" t="str">
        <f ca="1">'110m Hurdles'!$I37</f>
        <v/>
      </c>
      <c r="D6" s="132">
        <f ca="1">'110m Hurdles'!$K37</f>
        <v>0</v>
      </c>
      <c r="F6" s="124">
        <v>3</v>
      </c>
      <c r="G6" s="133" t="str">
        <f ca="1">'400m Hurdles'!$H37</f>
        <v/>
      </c>
      <c r="H6" s="223" t="str">
        <f ca="1">'400m Hurdles'!$I37</f>
        <v/>
      </c>
      <c r="I6" s="132">
        <f ca="1">'400m Hurdles'!$K37</f>
        <v>0</v>
      </c>
      <c r="K6" s="124">
        <v>3</v>
      </c>
      <c r="L6" s="133" t="str">
        <f ca="1">'100m'!$H37</f>
        <v>Mikhail F I L I P P O V</v>
      </c>
      <c r="M6" s="207" t="str">
        <f ca="1">'100m'!$I37</f>
        <v>St Albans School</v>
      </c>
      <c r="N6" s="132">
        <f ca="1">'100m'!$K37</f>
        <v>11.31</v>
      </c>
    </row>
    <row r="7" spans="1:15" ht="12" customHeight="1">
      <c r="A7" s="120">
        <v>4</v>
      </c>
      <c r="B7" s="112" t="str">
        <f ca="1">'110m Hurdles'!$H38</f>
        <v/>
      </c>
      <c r="C7" s="112" t="str">
        <f ca="1">'110m Hurdles'!$I38</f>
        <v/>
      </c>
      <c r="D7" s="117">
        <f ca="1">'110m Hurdles'!$K38</f>
        <v>0</v>
      </c>
      <c r="F7" s="120">
        <v>4</v>
      </c>
      <c r="G7" s="112" t="str">
        <f ca="1">'400m Hurdles'!$H38</f>
        <v/>
      </c>
      <c r="H7" s="112" t="str">
        <f ca="1">'400m Hurdles'!$I38</f>
        <v/>
      </c>
      <c r="I7" s="117">
        <f ca="1">'400m Hurdles'!$K38</f>
        <v>0</v>
      </c>
      <c r="K7" s="120">
        <v>4</v>
      </c>
      <c r="L7" s="112" t="str">
        <f ca="1">'100m'!$H38</f>
        <v/>
      </c>
      <c r="M7" s="208" t="str">
        <f ca="1">'100m'!$I38</f>
        <v/>
      </c>
      <c r="N7" s="117">
        <f ca="1">'100m'!$K38</f>
        <v>0</v>
      </c>
    </row>
    <row r="8" spans="1:15" ht="12" customHeight="1">
      <c r="A8" s="111">
        <v>5</v>
      </c>
      <c r="B8" s="128" t="str">
        <f ca="1">'110m Hurdles'!$H39</f>
        <v/>
      </c>
      <c r="C8" s="128" t="str">
        <f ca="1">'110m Hurdles'!$I39</f>
        <v/>
      </c>
      <c r="D8" s="129">
        <f ca="1">'110m Hurdles'!$K39</f>
        <v>0</v>
      </c>
      <c r="F8" s="111">
        <v>5</v>
      </c>
      <c r="G8" s="128" t="str">
        <f ca="1">'400m Hurdles'!$H39</f>
        <v/>
      </c>
      <c r="H8" s="128" t="str">
        <f ca="1">'400m Hurdles'!$I39</f>
        <v/>
      </c>
      <c r="I8" s="129">
        <f ca="1">'400m Hurdles'!$K39</f>
        <v>0</v>
      </c>
      <c r="K8" s="111">
        <v>5</v>
      </c>
      <c r="L8" s="128" t="str">
        <f ca="1">'100m'!$H39</f>
        <v/>
      </c>
      <c r="M8" s="209" t="str">
        <f ca="1">'100m'!$I39</f>
        <v/>
      </c>
      <c r="N8" s="117">
        <f ca="1">'100m'!$K39</f>
        <v>0</v>
      </c>
    </row>
    <row r="9" spans="1:15" ht="12" customHeight="1">
      <c r="A9" s="111">
        <v>6</v>
      </c>
      <c r="B9" s="128" t="str">
        <f ca="1">'110m Hurdles'!$H40</f>
        <v/>
      </c>
      <c r="C9" s="128" t="str">
        <f ca="1">'110m Hurdles'!$I40</f>
        <v/>
      </c>
      <c r="D9" s="129">
        <f ca="1">'110m Hurdles'!$K40</f>
        <v>0</v>
      </c>
      <c r="F9" s="111">
        <v>6</v>
      </c>
      <c r="G9" s="128" t="str">
        <f ca="1">'400m Hurdles'!$H40</f>
        <v/>
      </c>
      <c r="H9" s="128" t="str">
        <f ca="1">'400m Hurdles'!$I40</f>
        <v/>
      </c>
      <c r="I9" s="129">
        <f ca="1">'400m Hurdles'!$K40</f>
        <v>0</v>
      </c>
      <c r="K9" s="111">
        <v>6</v>
      </c>
      <c r="L9" s="128" t="str">
        <f ca="1">'100m'!$H40</f>
        <v/>
      </c>
      <c r="M9" s="209" t="str">
        <f ca="1">'100m'!$I40</f>
        <v/>
      </c>
      <c r="N9" s="129">
        <f ca="1">'100m'!$K40</f>
        <v>0</v>
      </c>
    </row>
    <row r="10" spans="1:15" ht="12" customHeight="1">
      <c r="A10" s="111">
        <v>7</v>
      </c>
      <c r="B10" s="128" t="str">
        <f ca="1">'110m Hurdles'!$H41</f>
        <v/>
      </c>
      <c r="C10" s="128" t="str">
        <f ca="1">'110m Hurdles'!$I41</f>
        <v/>
      </c>
      <c r="D10" s="129">
        <f ca="1">'110m Hurdles'!$K41</f>
        <v>0</v>
      </c>
      <c r="F10" s="111">
        <v>7</v>
      </c>
      <c r="G10" s="128" t="str">
        <f ca="1">'400m Hurdles'!$H41</f>
        <v/>
      </c>
      <c r="H10" s="128" t="str">
        <f ca="1">'400m Hurdles'!$I41</f>
        <v/>
      </c>
      <c r="I10" s="129">
        <f ca="1">'400m Hurdles'!$K41</f>
        <v>0</v>
      </c>
      <c r="K10" s="111">
        <v>7</v>
      </c>
      <c r="L10" s="128" t="str">
        <f ca="1">'100m'!$H41</f>
        <v/>
      </c>
      <c r="M10" s="209" t="str">
        <f ca="1">'100m'!$I41</f>
        <v/>
      </c>
      <c r="N10" s="129">
        <f ca="1">'100m'!$K41</f>
        <v>0</v>
      </c>
    </row>
    <row r="11" spans="1:15" ht="12" customHeight="1" thickBot="1">
      <c r="A11" s="113">
        <v>8</v>
      </c>
      <c r="B11" s="130" t="str">
        <f ca="1">'110m Hurdles'!$H42</f>
        <v/>
      </c>
      <c r="C11" s="130" t="str">
        <f ca="1">'110m Hurdles'!$I42</f>
        <v/>
      </c>
      <c r="D11" s="131">
        <f ca="1">'110m Hurdles'!$K42</f>
        <v>0</v>
      </c>
      <c r="F11" s="113">
        <v>8</v>
      </c>
      <c r="G11" s="130" t="str">
        <f ca="1">'400m Hurdles'!$H42</f>
        <v/>
      </c>
      <c r="H11" s="130" t="str">
        <f ca="1">'400m Hurdles'!$I42</f>
        <v/>
      </c>
      <c r="I11" s="131">
        <f ca="1">'400m Hurdles'!$K42</f>
        <v>0</v>
      </c>
      <c r="K11" s="113">
        <v>8</v>
      </c>
      <c r="L11" s="130" t="str">
        <f ca="1">'100m'!$H42</f>
        <v/>
      </c>
      <c r="M11" s="210" t="str">
        <f ca="1">'100m'!$I42</f>
        <v/>
      </c>
      <c r="N11" s="131">
        <f ca="1">'100m'!$K42</f>
        <v>0</v>
      </c>
    </row>
    <row r="12" spans="1:15" ht="12" customHeight="1" thickBot="1">
      <c r="D12" s="131"/>
    </row>
    <row r="13" spans="1:15" s="100" customFormat="1" ht="21.95" customHeight="1" thickBot="1">
      <c r="A13" s="303" t="str">
        <f ca="1">'200m'!C2</f>
        <v>200m</v>
      </c>
      <c r="B13" s="304"/>
      <c r="C13" s="305"/>
      <c r="D13" s="306"/>
      <c r="F13"/>
      <c r="G13"/>
      <c r="H13"/>
      <c r="I13"/>
      <c r="K13" s="310" t="str">
        <f ca="1">'400m'!C2</f>
        <v>400m</v>
      </c>
      <c r="L13" s="311"/>
      <c r="M13" s="312"/>
      <c r="N13" s="313"/>
    </row>
    <row r="14" spans="1:15" ht="12" customHeight="1" thickBot="1">
      <c r="A14" s="125" t="s">
        <v>5</v>
      </c>
      <c r="B14" s="126" t="s">
        <v>1</v>
      </c>
      <c r="C14" s="205" t="s">
        <v>39</v>
      </c>
      <c r="D14" s="127" t="s">
        <v>14</v>
      </c>
      <c r="F14"/>
      <c r="G14"/>
      <c r="H14"/>
      <c r="I14"/>
      <c r="K14" s="125" t="s">
        <v>5</v>
      </c>
      <c r="L14" s="126" t="s">
        <v>1</v>
      </c>
      <c r="M14" s="205" t="s">
        <v>39</v>
      </c>
      <c r="N14" s="127" t="s">
        <v>14</v>
      </c>
    </row>
    <row r="15" spans="1:15" ht="12" customHeight="1">
      <c r="A15" s="121">
        <v>1</v>
      </c>
      <c r="B15" s="122" t="str">
        <f ca="1">'200m'!$H35</f>
        <v>Sullivan McAlinden</v>
      </c>
      <c r="C15" s="122" t="str">
        <f ca="1">'200m'!$I35</f>
        <v>The Adeyfield Academy</v>
      </c>
      <c r="D15" s="123">
        <f ca="1">'200m'!$K35</f>
        <v>22.3</v>
      </c>
      <c r="F15"/>
      <c r="G15"/>
      <c r="H15"/>
      <c r="I15"/>
      <c r="K15" s="121">
        <v>1</v>
      </c>
      <c r="L15" s="122" t="str">
        <f ca="1">'400m'!$H35</f>
        <v>Henry Stewart</v>
      </c>
      <c r="M15" s="122" t="str">
        <f ca="1">'400m'!$I35</f>
        <v xml:space="preserve">St Albans School </v>
      </c>
      <c r="N15" s="123">
        <f ca="1">'400m'!$K35</f>
        <v>50.7</v>
      </c>
    </row>
    <row r="16" spans="1:15" ht="12" customHeight="1">
      <c r="A16" s="102">
        <v>2</v>
      </c>
      <c r="B16" s="104" t="str">
        <f ca="1">'200m'!$H36</f>
        <v>Liam Roberts</v>
      </c>
      <c r="C16" s="206" t="str">
        <f ca="1">'200m'!$I36</f>
        <v>Verulam</v>
      </c>
      <c r="D16" s="105">
        <f ca="1">'200m'!$K36</f>
        <v>23.3</v>
      </c>
      <c r="F16"/>
      <c r="G16"/>
      <c r="H16"/>
      <c r="I16"/>
      <c r="K16" s="102">
        <v>2</v>
      </c>
      <c r="L16" s="104" t="str">
        <f ca="1">'400m'!$H36</f>
        <v>Marcus Devenport</v>
      </c>
      <c r="M16" s="206" t="str">
        <f ca="1">'400m'!$I36</f>
        <v>Kings Langley</v>
      </c>
      <c r="N16" s="105">
        <f ca="1">'400m'!$K36</f>
        <v>52.7</v>
      </c>
    </row>
    <row r="17" spans="1:14" ht="12" customHeight="1" thickBot="1">
      <c r="A17" s="124">
        <v>3</v>
      </c>
      <c r="B17" s="133" t="str">
        <f ca="1">'200m'!$H37</f>
        <v/>
      </c>
      <c r="C17" s="207" t="str">
        <f ca="1">'200m'!$I37</f>
        <v/>
      </c>
      <c r="D17" s="132">
        <f ca="1">'200m'!$K37</f>
        <v>0</v>
      </c>
      <c r="F17"/>
      <c r="G17"/>
      <c r="H17"/>
      <c r="I17"/>
      <c r="K17" s="124">
        <v>3</v>
      </c>
      <c r="L17" s="133" t="str">
        <f ca="1">'400m'!$H37</f>
        <v>Oliver  Broughton</v>
      </c>
      <c r="M17" s="207" t="str">
        <f ca="1">'400m'!$I37</f>
        <v>The Bishop's Stortford High School</v>
      </c>
      <c r="N17" s="132">
        <f ca="1">'400m'!$K37</f>
        <v>53.4</v>
      </c>
    </row>
    <row r="18" spans="1:14" ht="12" customHeight="1">
      <c r="A18" s="120">
        <v>4</v>
      </c>
      <c r="B18" s="112" t="str">
        <f ca="1">'200m'!$H38</f>
        <v/>
      </c>
      <c r="C18" s="208" t="str">
        <f ca="1">'200m'!$I38</f>
        <v/>
      </c>
      <c r="D18" s="117">
        <f ca="1">'200m'!$K38</f>
        <v>0</v>
      </c>
      <c r="F18"/>
      <c r="G18"/>
      <c r="H18"/>
      <c r="I18"/>
      <c r="K18" s="120">
        <v>4</v>
      </c>
      <c r="L18" s="112" t="str">
        <f ca="1">'400m'!$H38</f>
        <v>Ben Garman</v>
      </c>
      <c r="M18" s="208" t="str">
        <f ca="1">'400m'!$I38</f>
        <v>Berkhamsted</v>
      </c>
      <c r="N18" s="117">
        <f ca="1">'400m'!$K38</f>
        <v>54</v>
      </c>
    </row>
    <row r="19" spans="1:14" ht="12" customHeight="1">
      <c r="A19" s="111">
        <v>5</v>
      </c>
      <c r="B19" s="128" t="str">
        <f ca="1">'200m'!$H39</f>
        <v/>
      </c>
      <c r="C19" s="209" t="str">
        <f ca="1">'200m'!$I39</f>
        <v/>
      </c>
      <c r="D19" s="129">
        <f ca="1">'200m'!$K39</f>
        <v>0</v>
      </c>
      <c r="F19"/>
      <c r="G19"/>
      <c r="H19"/>
      <c r="I19"/>
      <c r="K19" s="111">
        <v>5</v>
      </c>
      <c r="L19" s="128" t="str">
        <f ca="1">'400m'!$H39</f>
        <v>Oscar Tranter</v>
      </c>
      <c r="M19" s="209" t="str">
        <f ca="1">'400m'!$I39</f>
        <v>Berkhamsted</v>
      </c>
      <c r="N19" s="129">
        <f ca="1">'400m'!$K39</f>
        <v>54.6</v>
      </c>
    </row>
    <row r="20" spans="1:14" ht="12" customHeight="1">
      <c r="A20" s="111">
        <v>6</v>
      </c>
      <c r="B20" s="128" t="str">
        <f ca="1">'200m'!$H40</f>
        <v/>
      </c>
      <c r="C20" s="209" t="str">
        <f ca="1">'200m'!$I40</f>
        <v/>
      </c>
      <c r="D20" s="129">
        <f ca="1">'200m'!$K40</f>
        <v>0</v>
      </c>
      <c r="F20"/>
      <c r="G20"/>
      <c r="H20"/>
      <c r="I20"/>
      <c r="K20" s="111">
        <v>6</v>
      </c>
      <c r="L20" s="128" t="str">
        <f ca="1">'400m'!$H40</f>
        <v/>
      </c>
      <c r="M20" s="209" t="str">
        <f ca="1">'400m'!$I40</f>
        <v/>
      </c>
      <c r="N20" s="129">
        <f ca="1">'400m'!$K40</f>
        <v>0</v>
      </c>
    </row>
    <row r="21" spans="1:14" ht="12" customHeight="1">
      <c r="A21" s="111">
        <v>7</v>
      </c>
      <c r="B21" s="128" t="str">
        <f ca="1">'200m'!$H41</f>
        <v/>
      </c>
      <c r="C21" s="209" t="str">
        <f ca="1">'200m'!$I41</f>
        <v/>
      </c>
      <c r="D21" s="129">
        <f ca="1">'200m'!$K41</f>
        <v>0</v>
      </c>
      <c r="F21"/>
      <c r="G21"/>
      <c r="H21"/>
      <c r="I21"/>
      <c r="K21" s="111">
        <v>7</v>
      </c>
      <c r="L21" s="128" t="str">
        <f ca="1">'400m'!$H41</f>
        <v/>
      </c>
      <c r="M21" s="209" t="str">
        <f ca="1">'400m'!$I41</f>
        <v/>
      </c>
      <c r="N21" s="129">
        <f ca="1">'400m'!$K41</f>
        <v>0</v>
      </c>
    </row>
    <row r="22" spans="1:14" ht="12" customHeight="1" thickBot="1">
      <c r="A22" s="113">
        <v>8</v>
      </c>
      <c r="B22" s="130" t="str">
        <f ca="1">'200m'!$H42</f>
        <v/>
      </c>
      <c r="C22" s="210" t="str">
        <f ca="1">'200m'!$I42</f>
        <v/>
      </c>
      <c r="D22" s="131">
        <f ca="1">'200m'!$K42</f>
        <v>0</v>
      </c>
      <c r="F22"/>
      <c r="G22"/>
      <c r="H22"/>
      <c r="I22"/>
      <c r="K22" s="113">
        <v>8</v>
      </c>
      <c r="L22" s="130" t="str">
        <f ca="1">'400m'!$H42</f>
        <v/>
      </c>
      <c r="M22" s="210" t="str">
        <f ca="1">'400m'!$I42</f>
        <v/>
      </c>
      <c r="N22" s="131">
        <f ca="1">'400m'!$K42</f>
        <v>0</v>
      </c>
    </row>
    <row r="23" spans="1:14" ht="12" customHeight="1" thickBot="1"/>
    <row r="24" spans="1:14" s="100" customFormat="1" ht="21.95" customHeight="1" thickBot="1">
      <c r="A24" s="303" t="str">
        <f ca="1">'800m'!C2</f>
        <v>800m</v>
      </c>
      <c r="B24" s="304"/>
      <c r="C24" s="305"/>
      <c r="D24" s="306"/>
      <c r="F24" s="303" t="str">
        <f ca="1">'1500m'!C2</f>
        <v>1500m</v>
      </c>
      <c r="G24" s="304"/>
      <c r="H24" s="305"/>
      <c r="I24" s="306"/>
      <c r="K24" s="303" t="str">
        <f ca="1">'3000m'!C2</f>
        <v>3000m</v>
      </c>
      <c r="L24" s="304"/>
      <c r="M24" s="305"/>
      <c r="N24" s="306"/>
    </row>
    <row r="25" spans="1:14" ht="12" customHeight="1" thickBot="1">
      <c r="A25" s="22" t="s">
        <v>5</v>
      </c>
      <c r="B25" s="23" t="s">
        <v>1</v>
      </c>
      <c r="C25" s="224" t="s">
        <v>39</v>
      </c>
      <c r="D25" s="134" t="s">
        <v>14</v>
      </c>
      <c r="F25" s="22" t="s">
        <v>5</v>
      </c>
      <c r="G25" s="23" t="s">
        <v>1</v>
      </c>
      <c r="H25" s="224" t="s">
        <v>39</v>
      </c>
      <c r="I25" s="134" t="s">
        <v>14</v>
      </c>
      <c r="K25" s="22" t="s">
        <v>5</v>
      </c>
      <c r="L25" s="23" t="s">
        <v>1</v>
      </c>
      <c r="M25" s="224" t="s">
        <v>39</v>
      </c>
      <c r="N25" s="134" t="s">
        <v>14</v>
      </c>
    </row>
    <row r="26" spans="1:14" ht="12" customHeight="1">
      <c r="A26" s="121">
        <v>1</v>
      </c>
      <c r="B26" s="103" t="str">
        <f ca="1">'800m'!$H39</f>
        <v>Luca  Matharu</v>
      </c>
      <c r="C26" s="103" t="str">
        <f ca="1">'800m'!$I39</f>
        <v>St C Danes</v>
      </c>
      <c r="D26" s="108">
        <f ca="1">'800m'!$K39</f>
        <v>1.3679398148148149E-3</v>
      </c>
      <c r="F26" s="101">
        <v>1</v>
      </c>
      <c r="G26" s="103" t="str">
        <f ca="1">'1500m'!$H35</f>
        <v>Max Winfield</v>
      </c>
      <c r="H26" s="103" t="str">
        <f ca="1">'1500m'!$I35</f>
        <v>St Georges</v>
      </c>
      <c r="I26" s="108">
        <f ca="1">'1500m'!$K35</f>
        <v>2.9458333333333333E-3</v>
      </c>
      <c r="K26" s="101">
        <v>1</v>
      </c>
      <c r="L26" s="103" t="str">
        <f ca="1">'3000m'!$H35</f>
        <v>Sam Greenstein</v>
      </c>
      <c r="M26" s="103" t="str">
        <f ca="1">'3000m'!$I35</f>
        <v>Haberdashers' Boys' School</v>
      </c>
      <c r="N26" s="108">
        <f ca="1">'3000m'!$K35</f>
        <v>6.2130787037037042E-3</v>
      </c>
    </row>
    <row r="27" spans="1:14" ht="12" customHeight="1">
      <c r="A27" s="102">
        <v>2</v>
      </c>
      <c r="B27" s="104" t="str">
        <f ca="1">'800m'!$H40</f>
        <v>Jack  Offord</v>
      </c>
      <c r="C27" s="206" t="str">
        <f ca="1">'800m'!$I40</f>
        <v>The Chauncy School</v>
      </c>
      <c r="D27" s="109">
        <f ca="1">'800m'!$K40</f>
        <v>1.398263888888889E-3</v>
      </c>
      <c r="F27" s="102">
        <v>2</v>
      </c>
      <c r="G27" s="110" t="str">
        <f ca="1">'1500m'!H36</f>
        <v>Ethan Esteban Protheroe-Esteban</v>
      </c>
      <c r="H27" s="219" t="str">
        <f ca="1">'1500m'!$I36</f>
        <v>Queens'</v>
      </c>
      <c r="I27" s="143">
        <f ca="1">'1500m'!K36</f>
        <v>2.9835648148148143E-3</v>
      </c>
      <c r="K27" s="102">
        <v>2</v>
      </c>
      <c r="L27" s="110" t="str">
        <f ca="1">'3000m'!$H36</f>
        <v>Ash Finch</v>
      </c>
      <c r="M27" s="219" t="str">
        <f ca="1">'3000m'!$I36</f>
        <v>St. Joan of Arc</v>
      </c>
      <c r="N27" s="143">
        <f ca="1">'3000m'!$K36</f>
        <v>6.2759259259259252E-3</v>
      </c>
    </row>
    <row r="28" spans="1:14" ht="12" customHeight="1" thickBot="1">
      <c r="A28" s="124">
        <v>3</v>
      </c>
      <c r="B28" s="133" t="str">
        <f ca="1">'800m'!$H41</f>
        <v>George Ward</v>
      </c>
      <c r="C28" s="207" t="str">
        <f ca="1">'800m'!$I41</f>
        <v>Dame Alice Owens</v>
      </c>
      <c r="D28" s="142">
        <f ca="1">'800m'!$K41</f>
        <v>1.4693287037037036E-3</v>
      </c>
      <c r="F28" s="114">
        <v>3</v>
      </c>
      <c r="G28" s="119" t="str">
        <f ca="1">'1500m'!H37</f>
        <v/>
      </c>
      <c r="H28" s="220" t="str">
        <f ca="1">'1500m'!$I37</f>
        <v/>
      </c>
      <c r="I28" s="144" t="str">
        <f ca="1">'1500m'!K37</f>
        <v/>
      </c>
      <c r="K28" s="114">
        <v>3</v>
      </c>
      <c r="L28" s="119" t="str">
        <f ca="1">'3000m'!$H37</f>
        <v>Alexander McDonald</v>
      </c>
      <c r="M28" s="220" t="str">
        <f ca="1">'3000m'!$I37</f>
        <v>St Columbas College</v>
      </c>
      <c r="N28" s="144">
        <f ca="1">'3000m'!$K37</f>
        <v>6.4005787037037035E-3</v>
      </c>
    </row>
    <row r="29" spans="1:14" ht="12" customHeight="1">
      <c r="A29" s="120">
        <v>4</v>
      </c>
      <c r="B29" s="112" t="str">
        <f ca="1">'800m'!$H42</f>
        <v>George Bancroft</v>
      </c>
      <c r="C29" s="208" t="str">
        <f ca="1">'800m'!$I42</f>
        <v>Ashlyns</v>
      </c>
      <c r="D29" s="141">
        <f ca="1">'800m'!$K42</f>
        <v>1.6140046296296295E-3</v>
      </c>
      <c r="F29" s="115">
        <v>4</v>
      </c>
      <c r="G29" s="116" t="str">
        <f ca="1">'1500m'!H38</f>
        <v/>
      </c>
      <c r="H29" s="221" t="str">
        <f ca="1">'1500m'!$I38</f>
        <v/>
      </c>
      <c r="I29" s="138" t="str">
        <f ca="1">'1500m'!K38</f>
        <v/>
      </c>
      <c r="K29" s="115">
        <v>4</v>
      </c>
      <c r="L29" s="116" t="str">
        <f ca="1">'3000m'!$H38</f>
        <v/>
      </c>
      <c r="M29" s="221" t="str">
        <f ca="1">'3000m'!$I38</f>
        <v/>
      </c>
      <c r="N29" s="138" t="str">
        <f ca="1">'3000m'!$K38</f>
        <v/>
      </c>
    </row>
    <row r="30" spans="1:14" ht="12" customHeight="1">
      <c r="A30" s="111">
        <v>5</v>
      </c>
      <c r="B30" s="128" t="str">
        <f ca="1">'800m'!$H43</f>
        <v/>
      </c>
      <c r="C30" s="209" t="str">
        <f ca="1">'800m'!$I43</f>
        <v/>
      </c>
      <c r="D30" s="139">
        <f ca="1">'800m'!$K43</f>
        <v>0</v>
      </c>
      <c r="F30" s="111">
        <v>5</v>
      </c>
      <c r="G30" s="112" t="str">
        <f ca="1">'1500m'!H39</f>
        <v/>
      </c>
      <c r="H30" s="208" t="str">
        <f ca="1">'1500m'!$I39</f>
        <v/>
      </c>
      <c r="I30" s="141" t="str">
        <f ca="1">'1500m'!K39</f>
        <v/>
      </c>
      <c r="K30" s="111">
        <v>5</v>
      </c>
      <c r="L30" s="112" t="str">
        <f ca="1">'3000m'!$H39</f>
        <v/>
      </c>
      <c r="M30" s="208" t="str">
        <f ca="1">'3000m'!$I39</f>
        <v/>
      </c>
      <c r="N30" s="141" t="str">
        <f ca="1">'3000m'!$K39</f>
        <v/>
      </c>
    </row>
    <row r="31" spans="1:14" ht="12" customHeight="1">
      <c r="A31" s="111">
        <v>6</v>
      </c>
      <c r="B31" s="128" t="str">
        <f ca="1">'800m'!$H44</f>
        <v/>
      </c>
      <c r="C31" s="209" t="str">
        <f ca="1">'800m'!$I44</f>
        <v/>
      </c>
      <c r="D31" s="139">
        <f ca="1">'800m'!$K44</f>
        <v>0</v>
      </c>
      <c r="F31" s="111">
        <v>6</v>
      </c>
      <c r="G31" s="112" t="str">
        <f ca="1">'1500m'!H40</f>
        <v/>
      </c>
      <c r="H31" s="208" t="str">
        <f ca="1">'1500m'!$I40</f>
        <v/>
      </c>
      <c r="I31" s="141" t="str">
        <f ca="1">'1500m'!K40</f>
        <v/>
      </c>
      <c r="K31" s="111">
        <v>6</v>
      </c>
      <c r="L31" s="112" t="str">
        <f ca="1">'3000m'!$H40</f>
        <v/>
      </c>
      <c r="M31" s="208" t="str">
        <f ca="1">'3000m'!$I40</f>
        <v/>
      </c>
      <c r="N31" s="141" t="str">
        <f ca="1">'3000m'!$K40</f>
        <v/>
      </c>
    </row>
    <row r="32" spans="1:14" ht="12" customHeight="1">
      <c r="A32" s="111">
        <v>7</v>
      </c>
      <c r="B32" s="128" t="str">
        <f ca="1">'800m'!$H45</f>
        <v/>
      </c>
      <c r="C32" s="209" t="str">
        <f ca="1">'800m'!$I45</f>
        <v/>
      </c>
      <c r="D32" s="139">
        <f ca="1">'800m'!$K45</f>
        <v>0</v>
      </c>
      <c r="F32" s="111">
        <v>7</v>
      </c>
      <c r="G32" s="112" t="str">
        <f ca="1">'1500m'!H41</f>
        <v/>
      </c>
      <c r="H32" s="208" t="str">
        <f ca="1">'1500m'!$I41</f>
        <v/>
      </c>
      <c r="I32" s="141" t="str">
        <f ca="1">'1500m'!K41</f>
        <v/>
      </c>
      <c r="K32" s="111">
        <v>7</v>
      </c>
      <c r="L32" s="112" t="str">
        <f ca="1">'3000m'!$H41</f>
        <v/>
      </c>
      <c r="M32" s="208" t="str">
        <f ca="1">'3000m'!$I41</f>
        <v/>
      </c>
      <c r="N32" s="141" t="str">
        <f ca="1">'3000m'!$K41</f>
        <v/>
      </c>
    </row>
    <row r="33" spans="1:14" ht="12" customHeight="1" thickBot="1">
      <c r="A33" s="113">
        <v>8</v>
      </c>
      <c r="B33" s="130" t="str">
        <f ca="1">'800m'!$H46</f>
        <v/>
      </c>
      <c r="C33" s="210" t="str">
        <f ca="1">'800m'!$I46</f>
        <v/>
      </c>
      <c r="D33" s="140">
        <f ca="1">'800m'!$K46</f>
        <v>0</v>
      </c>
      <c r="F33" s="113">
        <v>8</v>
      </c>
      <c r="G33" s="118" t="str">
        <f ca="1">'1500m'!H42</f>
        <v/>
      </c>
      <c r="H33" s="222" t="str">
        <f ca="1">'1500m'!$I42</f>
        <v/>
      </c>
      <c r="I33" s="145" t="str">
        <f ca="1">'1500m'!K42</f>
        <v/>
      </c>
      <c r="K33" s="113">
        <v>8</v>
      </c>
      <c r="L33" s="118" t="str">
        <f ca="1">'3000m'!$H42</f>
        <v/>
      </c>
      <c r="M33" s="222" t="str">
        <f ca="1">'3000m'!$I42</f>
        <v/>
      </c>
      <c r="N33" s="145" t="str">
        <f ca="1">'3000m'!$K42</f>
        <v/>
      </c>
    </row>
    <row r="34" spans="1:14" ht="12" customHeight="1" thickBot="1"/>
    <row r="35" spans="1:14" s="100" customFormat="1" ht="21.95" customHeight="1" thickBot="1">
      <c r="A35" s="303" t="str">
        <f ca="1">Steeplechase!C2</f>
        <v>2000m Steeplechase</v>
      </c>
      <c r="B35" s="304"/>
      <c r="C35" s="305"/>
      <c r="D35" s="306"/>
      <c r="F35" s="303" t="str">
        <f ca="1">'Long Jump'!C2</f>
        <v>Long Jump</v>
      </c>
      <c r="G35" s="304"/>
      <c r="H35" s="305"/>
      <c r="I35" s="306"/>
      <c r="K35" s="303" t="str">
        <f ca="1">'Triple Jump'!C2</f>
        <v>Triple Jump</v>
      </c>
      <c r="L35" s="304"/>
      <c r="M35" s="305"/>
      <c r="N35" s="306"/>
    </row>
    <row r="36" spans="1:14" ht="12" customHeight="1" thickBot="1">
      <c r="A36" s="22" t="s">
        <v>5</v>
      </c>
      <c r="B36" s="23" t="s">
        <v>1</v>
      </c>
      <c r="C36" s="224" t="s">
        <v>39</v>
      </c>
      <c r="D36" s="134" t="s">
        <v>14</v>
      </c>
      <c r="F36" s="125" t="s">
        <v>5</v>
      </c>
      <c r="G36" s="126" t="s">
        <v>1</v>
      </c>
      <c r="H36" s="205" t="s">
        <v>39</v>
      </c>
      <c r="I36" s="127" t="s">
        <v>36</v>
      </c>
      <c r="K36" s="125" t="s">
        <v>5</v>
      </c>
      <c r="L36" s="126" t="s">
        <v>1</v>
      </c>
      <c r="M36" s="205" t="s">
        <v>39</v>
      </c>
      <c r="N36" s="127" t="s">
        <v>36</v>
      </c>
    </row>
    <row r="37" spans="1:14" ht="12" customHeight="1">
      <c r="A37" s="121">
        <v>1</v>
      </c>
      <c r="B37" s="103" t="str">
        <f ca="1">Steeplechase!$H35</f>
        <v>Isaac  Whitten</v>
      </c>
      <c r="C37" s="103" t="str">
        <f ca="1">Steeplechase!$I35</f>
        <v>Freman College</v>
      </c>
      <c r="D37" s="108">
        <f ca="1">Steeplechase!$K35</f>
        <v>4.7246527777777773E-3</v>
      </c>
      <c r="F37" s="121">
        <v>1</v>
      </c>
      <c r="G37" s="122" t="str">
        <f ca="1">'Long Jump'!$H35</f>
        <v>Nathan Reeves</v>
      </c>
      <c r="H37" s="122" t="str">
        <f ca="1">'Long Jump'!$I35</f>
        <v xml:space="preserve">St George's School </v>
      </c>
      <c r="I37" s="123">
        <f ca="1">'Long Jump'!$K35</f>
        <v>5.93</v>
      </c>
      <c r="K37" s="121">
        <v>1</v>
      </c>
      <c r="L37" s="122" t="str">
        <f ca="1">'Triple Jump'!$H35</f>
        <v>Jerome Bosman-Ceasar</v>
      </c>
      <c r="M37" s="122" t="str">
        <f ca="1">'Triple Jump'!$I35</f>
        <v>Hitchin boys school</v>
      </c>
      <c r="N37" s="123">
        <f ca="1">'Triple Jump'!$K35</f>
        <v>12.4</v>
      </c>
    </row>
    <row r="38" spans="1:14" ht="12" customHeight="1">
      <c r="A38" s="102">
        <v>2</v>
      </c>
      <c r="B38" s="104" t="str">
        <f ca="1">Steeplechase!$H36</f>
        <v/>
      </c>
      <c r="C38" s="206" t="str">
        <f ca="1">Steeplechase!$I36</f>
        <v/>
      </c>
      <c r="D38" s="109" t="str">
        <f ca="1">Steeplechase!$K36</f>
        <v/>
      </c>
      <c r="F38" s="102">
        <v>2</v>
      </c>
      <c r="G38" s="104" t="str">
        <f ca="1">'Long Jump'!$H36</f>
        <v/>
      </c>
      <c r="H38" s="206" t="str">
        <f ca="1">'Long Jump'!$I36</f>
        <v/>
      </c>
      <c r="I38" s="105">
        <f ca="1">'Long Jump'!$K36</f>
        <v>0</v>
      </c>
      <c r="K38" s="102">
        <v>2</v>
      </c>
      <c r="L38" s="104" t="str">
        <f ca="1">'Triple Jump'!$H36</f>
        <v>James Deayn</v>
      </c>
      <c r="M38" s="206" t="str">
        <f ca="1">'Triple Jump'!$I36</f>
        <v>Kings Langley</v>
      </c>
      <c r="N38" s="105">
        <f ca="1">'Triple Jump'!$K36</f>
        <v>11.62</v>
      </c>
    </row>
    <row r="39" spans="1:14" ht="12" customHeight="1" thickBot="1">
      <c r="A39" s="124">
        <v>3</v>
      </c>
      <c r="B39" s="133" t="str">
        <f ca="1">Steeplechase!$H37</f>
        <v/>
      </c>
      <c r="C39" s="207" t="str">
        <f ca="1">Steeplechase!$I37</f>
        <v/>
      </c>
      <c r="D39" s="142" t="str">
        <f ca="1">Steeplechase!$K37</f>
        <v/>
      </c>
      <c r="F39" s="124">
        <v>3</v>
      </c>
      <c r="G39" s="133" t="str">
        <f ca="1">'Long Jump'!$H37</f>
        <v/>
      </c>
      <c r="H39" s="207" t="str">
        <f ca="1">'Long Jump'!$I37</f>
        <v/>
      </c>
      <c r="I39" s="132">
        <f ca="1">'Long Jump'!$K37</f>
        <v>0</v>
      </c>
      <c r="K39" s="124">
        <v>3</v>
      </c>
      <c r="L39" s="133" t="str">
        <f ca="1">'Triple Jump'!$H37</f>
        <v xml:space="preserve">Shaun Shen </v>
      </c>
      <c r="M39" s="207" t="str">
        <f ca="1">'Triple Jump'!$I37</f>
        <v xml:space="preserve">Aldenham </v>
      </c>
      <c r="N39" s="132">
        <f ca="1">'Triple Jump'!$K37</f>
        <v>11.55</v>
      </c>
    </row>
    <row r="40" spans="1:14" ht="12" customHeight="1">
      <c r="A40" s="120">
        <v>4</v>
      </c>
      <c r="B40" s="112" t="str">
        <f ca="1">Steeplechase!$H38</f>
        <v/>
      </c>
      <c r="C40" s="208" t="str">
        <f ca="1">Steeplechase!$I38</f>
        <v/>
      </c>
      <c r="D40" s="141" t="str">
        <f ca="1">Steeplechase!$K38</f>
        <v/>
      </c>
      <c r="F40" s="120">
        <v>4</v>
      </c>
      <c r="G40" s="112" t="str">
        <f ca="1">'Long Jump'!$H38</f>
        <v/>
      </c>
      <c r="H40" s="208" t="str">
        <f ca="1">'Long Jump'!$I38</f>
        <v/>
      </c>
      <c r="I40" s="117">
        <f ca="1">'Long Jump'!$K38</f>
        <v>0</v>
      </c>
      <c r="K40" s="120">
        <v>4</v>
      </c>
      <c r="L40" s="112" t="str">
        <f ca="1">'Triple Jump'!$H38</f>
        <v/>
      </c>
      <c r="M40" s="208" t="str">
        <f ca="1">'Triple Jump'!$I38</f>
        <v/>
      </c>
      <c r="N40" s="117">
        <f ca="1">'Triple Jump'!$K38</f>
        <v>0</v>
      </c>
    </row>
    <row r="41" spans="1:14" ht="12" customHeight="1">
      <c r="A41" s="111">
        <v>5</v>
      </c>
      <c r="B41" s="128" t="str">
        <f ca="1">Steeplechase!$H39</f>
        <v/>
      </c>
      <c r="C41" s="209" t="str">
        <f ca="1">Steeplechase!$I39</f>
        <v/>
      </c>
      <c r="D41" s="139" t="str">
        <f ca="1">Steeplechase!$K39</f>
        <v/>
      </c>
      <c r="F41" s="111">
        <v>5</v>
      </c>
      <c r="G41" s="128" t="str">
        <f ca="1">'Long Jump'!$H39</f>
        <v/>
      </c>
      <c r="H41" s="209" t="str">
        <f ca="1">'Long Jump'!$I39</f>
        <v/>
      </c>
      <c r="I41" s="129">
        <f ca="1">'Long Jump'!$K39</f>
        <v>0</v>
      </c>
      <c r="K41" s="111">
        <v>5</v>
      </c>
      <c r="L41" s="128" t="str">
        <f ca="1">'Triple Jump'!$H39</f>
        <v/>
      </c>
      <c r="M41" s="209" t="str">
        <f ca="1">'Triple Jump'!$I39</f>
        <v/>
      </c>
      <c r="N41" s="129">
        <f ca="1">'Triple Jump'!$K39</f>
        <v>0</v>
      </c>
    </row>
    <row r="42" spans="1:14" ht="12" customHeight="1">
      <c r="A42" s="111">
        <v>6</v>
      </c>
      <c r="B42" s="128" t="str">
        <f ca="1">Steeplechase!$H40</f>
        <v/>
      </c>
      <c r="C42" s="209" t="str">
        <f ca="1">Steeplechase!$I40</f>
        <v/>
      </c>
      <c r="D42" s="139" t="str">
        <f ca="1">Steeplechase!$K40</f>
        <v/>
      </c>
      <c r="F42" s="111">
        <v>6</v>
      </c>
      <c r="G42" s="128" t="str">
        <f ca="1">'Long Jump'!$H40</f>
        <v/>
      </c>
      <c r="H42" s="209" t="str">
        <f ca="1">'Long Jump'!$I40</f>
        <v/>
      </c>
      <c r="I42" s="129">
        <f ca="1">'Long Jump'!$K40</f>
        <v>0</v>
      </c>
      <c r="K42" s="111">
        <v>6</v>
      </c>
      <c r="L42" s="128" t="str">
        <f ca="1">'Triple Jump'!$H40</f>
        <v/>
      </c>
      <c r="M42" s="209" t="str">
        <f ca="1">'Triple Jump'!$I40</f>
        <v/>
      </c>
      <c r="N42" s="129">
        <f ca="1">'Triple Jump'!$K40</f>
        <v>0</v>
      </c>
    </row>
    <row r="43" spans="1:14" ht="12" customHeight="1">
      <c r="A43" s="111">
        <v>7</v>
      </c>
      <c r="B43" s="128" t="str">
        <f ca="1">Steeplechase!$H41</f>
        <v/>
      </c>
      <c r="C43" s="209" t="str">
        <f ca="1">Steeplechase!$I41</f>
        <v/>
      </c>
      <c r="D43" s="139" t="str">
        <f ca="1">Steeplechase!$K41</f>
        <v/>
      </c>
      <c r="F43" s="111">
        <v>7</v>
      </c>
      <c r="G43" s="128" t="str">
        <f ca="1">'Long Jump'!$H41</f>
        <v/>
      </c>
      <c r="H43" s="209" t="str">
        <f ca="1">'Long Jump'!$I41</f>
        <v/>
      </c>
      <c r="I43" s="129">
        <f ca="1">'Long Jump'!$K41</f>
        <v>0</v>
      </c>
      <c r="K43" s="111">
        <v>7</v>
      </c>
      <c r="L43" s="128" t="str">
        <f ca="1">'Triple Jump'!$H41</f>
        <v/>
      </c>
      <c r="M43" s="209" t="str">
        <f ca="1">'Triple Jump'!$I41</f>
        <v/>
      </c>
      <c r="N43" s="129">
        <f ca="1">'Triple Jump'!$K41</f>
        <v>0</v>
      </c>
    </row>
    <row r="44" spans="1:14" ht="12" customHeight="1" thickBot="1">
      <c r="A44" s="113">
        <v>8</v>
      </c>
      <c r="B44" s="130" t="str">
        <f ca="1">Steeplechase!$H42</f>
        <v/>
      </c>
      <c r="C44" s="210" t="str">
        <f ca="1">Steeplechase!$I42</f>
        <v/>
      </c>
      <c r="D44" s="140" t="str">
        <f ca="1">Steeplechase!$K42</f>
        <v/>
      </c>
      <c r="F44" s="113">
        <v>8</v>
      </c>
      <c r="G44" s="130" t="str">
        <f ca="1">'Long Jump'!$H42</f>
        <v/>
      </c>
      <c r="H44" s="210" t="str">
        <f ca="1">'Long Jump'!$I42</f>
        <v/>
      </c>
      <c r="I44" s="131">
        <f ca="1">'Long Jump'!$K42</f>
        <v>0</v>
      </c>
      <c r="K44" s="113">
        <v>8</v>
      </c>
      <c r="L44" s="130" t="str">
        <f ca="1">'Triple Jump'!$H42</f>
        <v/>
      </c>
      <c r="M44" s="210" t="str">
        <f ca="1">'Triple Jump'!$I42</f>
        <v/>
      </c>
      <c r="N44" s="131">
        <f ca="1">'Triple Jump'!$K42</f>
        <v>0</v>
      </c>
    </row>
    <row r="45" spans="1:14" ht="12" customHeight="1" thickBot="1"/>
    <row r="46" spans="1:14" s="100" customFormat="1" ht="21.95" customHeight="1" thickBot="1">
      <c r="A46" s="303" t="str">
        <f ca="1">'High Jump'!C2</f>
        <v>High Jump</v>
      </c>
      <c r="B46" s="304"/>
      <c r="C46" s="305"/>
      <c r="D46" s="306"/>
      <c r="F46" s="303" t="str">
        <f ca="1">'Pole Vault'!C2</f>
        <v>Pole Vault</v>
      </c>
      <c r="G46" s="304"/>
      <c r="H46" s="305"/>
      <c r="I46" s="306"/>
      <c r="K46" s="303" t="str">
        <f ca="1">'Shot Put'!C2</f>
        <v>Shot Put</v>
      </c>
      <c r="L46" s="304"/>
      <c r="M46" s="305"/>
      <c r="N46" s="306"/>
    </row>
    <row r="47" spans="1:14" ht="12" customHeight="1" thickBot="1">
      <c r="A47" s="125" t="s">
        <v>5</v>
      </c>
      <c r="B47" s="126" t="s">
        <v>1</v>
      </c>
      <c r="C47" s="205" t="s">
        <v>39</v>
      </c>
      <c r="D47" s="127" t="s">
        <v>37</v>
      </c>
      <c r="F47" s="125" t="s">
        <v>5</v>
      </c>
      <c r="G47" s="126" t="s">
        <v>1</v>
      </c>
      <c r="H47" s="205" t="s">
        <v>39</v>
      </c>
      <c r="I47" s="127" t="s">
        <v>37</v>
      </c>
      <c r="K47" s="125" t="s">
        <v>5</v>
      </c>
      <c r="L47" s="126" t="s">
        <v>1</v>
      </c>
      <c r="M47" s="205" t="s">
        <v>39</v>
      </c>
      <c r="N47" s="127" t="s">
        <v>36</v>
      </c>
    </row>
    <row r="48" spans="1:14" ht="12" customHeight="1">
      <c r="A48" s="121">
        <v>1</v>
      </c>
      <c r="B48" s="122" t="str">
        <f ca="1">'High Jump'!$H35</f>
        <v>Adefuyi Olagbegi</v>
      </c>
      <c r="C48" s="122" t="str">
        <f ca="1">'High Jump'!$I35</f>
        <v>Haberdashers' Boys' School</v>
      </c>
      <c r="D48" s="123">
        <f ca="1">'High Jump'!$K35</f>
        <v>1.78</v>
      </c>
      <c r="F48" s="121">
        <v>1</v>
      </c>
      <c r="G48" s="122" t="str">
        <f ca="1">'Pole Vault'!$H35</f>
        <v/>
      </c>
      <c r="H48" s="122" t="str">
        <f ca="1">'Pole Vault'!$I35</f>
        <v/>
      </c>
      <c r="I48" s="123">
        <f ca="1">'Pole Vault'!$K35</f>
        <v>0</v>
      </c>
      <c r="K48" s="121">
        <v>1</v>
      </c>
      <c r="L48" s="122" t="str">
        <f ca="1">'Shot Put'!$H35</f>
        <v/>
      </c>
      <c r="M48" s="122" t="str">
        <f ca="1">'Shot Put'!$I35</f>
        <v/>
      </c>
      <c r="N48" s="123">
        <f ca="1">'Shot Put'!$K35</f>
        <v>0</v>
      </c>
    </row>
    <row r="49" spans="1:14" ht="12" customHeight="1">
      <c r="A49" s="102">
        <v>2</v>
      </c>
      <c r="B49" s="104" t="str">
        <f ca="1">'High Jump'!$H36</f>
        <v/>
      </c>
      <c r="C49" s="206" t="str">
        <f ca="1">'High Jump'!$I36</f>
        <v/>
      </c>
      <c r="D49" s="105">
        <f ca="1">'High Jump'!$K36</f>
        <v>0</v>
      </c>
      <c r="F49" s="102">
        <v>2</v>
      </c>
      <c r="G49" s="104" t="str">
        <f ca="1">'Pole Vault'!$H36</f>
        <v/>
      </c>
      <c r="H49" s="206" t="str">
        <f ca="1">'Pole Vault'!$I36</f>
        <v/>
      </c>
      <c r="I49" s="105">
        <f ca="1">'Pole Vault'!$K36</f>
        <v>0</v>
      </c>
      <c r="K49" s="102">
        <v>2</v>
      </c>
      <c r="L49" s="104" t="str">
        <f ca="1">'Shot Put'!$H36</f>
        <v/>
      </c>
      <c r="M49" s="206" t="str">
        <f ca="1">'Shot Put'!$I36</f>
        <v/>
      </c>
      <c r="N49" s="105">
        <f ca="1">'Shot Put'!$K36</f>
        <v>0</v>
      </c>
    </row>
    <row r="50" spans="1:14" ht="12" customHeight="1" thickBot="1">
      <c r="A50" s="124">
        <v>3</v>
      </c>
      <c r="B50" s="133" t="str">
        <f ca="1">'High Jump'!$H37</f>
        <v/>
      </c>
      <c r="C50" s="207" t="str">
        <f ca="1">'High Jump'!$I37</f>
        <v/>
      </c>
      <c r="D50" s="132">
        <f ca="1">'High Jump'!$K37</f>
        <v>0</v>
      </c>
      <c r="F50" s="124">
        <v>3</v>
      </c>
      <c r="G50" s="133" t="str">
        <f ca="1">'Pole Vault'!$H37</f>
        <v/>
      </c>
      <c r="H50" s="207" t="str">
        <f ca="1">'Pole Vault'!$I37</f>
        <v/>
      </c>
      <c r="I50" s="132">
        <f ca="1">'Pole Vault'!$K37</f>
        <v>0</v>
      </c>
      <c r="K50" s="124">
        <v>3</v>
      </c>
      <c r="L50" s="133" t="str">
        <f ca="1">'Shot Put'!$H37</f>
        <v/>
      </c>
      <c r="M50" s="207" t="str">
        <f ca="1">'Shot Put'!$I37</f>
        <v/>
      </c>
      <c r="N50" s="132">
        <f ca="1">'Shot Put'!$K37</f>
        <v>0</v>
      </c>
    </row>
    <row r="51" spans="1:14" ht="12" customHeight="1">
      <c r="A51" s="120">
        <v>4</v>
      </c>
      <c r="B51" s="112" t="str">
        <f ca="1">'High Jump'!$H38</f>
        <v/>
      </c>
      <c r="C51" s="208" t="str">
        <f ca="1">'High Jump'!$I38</f>
        <v/>
      </c>
      <c r="D51" s="117">
        <f ca="1">'High Jump'!$K38</f>
        <v>0</v>
      </c>
      <c r="F51" s="120">
        <v>4</v>
      </c>
      <c r="G51" s="112" t="str">
        <f ca="1">'Pole Vault'!$H38</f>
        <v/>
      </c>
      <c r="H51" s="208" t="str">
        <f ca="1">'Pole Vault'!$I38</f>
        <v/>
      </c>
      <c r="I51" s="117">
        <f ca="1">'Pole Vault'!$K38</f>
        <v>0</v>
      </c>
      <c r="K51" s="120">
        <v>4</v>
      </c>
      <c r="L51" s="112" t="str">
        <f ca="1">'Shot Put'!$H38</f>
        <v/>
      </c>
      <c r="M51" s="208" t="str">
        <f ca="1">'Shot Put'!$I38</f>
        <v/>
      </c>
      <c r="N51" s="117">
        <f ca="1">'Shot Put'!$K38</f>
        <v>0</v>
      </c>
    </row>
    <row r="52" spans="1:14" ht="12" customHeight="1">
      <c r="A52" s="111">
        <v>5</v>
      </c>
      <c r="B52" s="128" t="str">
        <f ca="1">'High Jump'!$H39</f>
        <v/>
      </c>
      <c r="C52" s="209" t="str">
        <f ca="1">'High Jump'!$I39</f>
        <v/>
      </c>
      <c r="D52" s="129">
        <f ca="1">'High Jump'!$K39</f>
        <v>0</v>
      </c>
      <c r="F52" s="111">
        <v>5</v>
      </c>
      <c r="G52" s="128" t="str">
        <f ca="1">'Pole Vault'!$H39</f>
        <v/>
      </c>
      <c r="H52" s="209" t="str">
        <f ca="1">'Pole Vault'!$I39</f>
        <v/>
      </c>
      <c r="I52" s="129">
        <f ca="1">'Pole Vault'!$K39</f>
        <v>0</v>
      </c>
      <c r="K52" s="111">
        <v>5</v>
      </c>
      <c r="L52" s="128" t="str">
        <f ca="1">'Shot Put'!$H39</f>
        <v/>
      </c>
      <c r="M52" s="209" t="str">
        <f ca="1">'Shot Put'!$I39</f>
        <v/>
      </c>
      <c r="N52" s="129">
        <f ca="1">'Shot Put'!$K39</f>
        <v>0</v>
      </c>
    </row>
    <row r="53" spans="1:14" ht="12" customHeight="1">
      <c r="A53" s="111">
        <v>6</v>
      </c>
      <c r="B53" s="128" t="str">
        <f ca="1">'High Jump'!$H40</f>
        <v/>
      </c>
      <c r="C53" s="209" t="str">
        <f ca="1">'High Jump'!$I40</f>
        <v/>
      </c>
      <c r="D53" s="129">
        <f ca="1">'High Jump'!$K40</f>
        <v>0</v>
      </c>
      <c r="F53" s="111">
        <v>6</v>
      </c>
      <c r="G53" s="128" t="str">
        <f ca="1">'Pole Vault'!$H40</f>
        <v/>
      </c>
      <c r="H53" s="209" t="str">
        <f ca="1">'Pole Vault'!$I40</f>
        <v/>
      </c>
      <c r="I53" s="129">
        <f ca="1">'Pole Vault'!$K40</f>
        <v>0</v>
      </c>
      <c r="K53" s="111">
        <v>6</v>
      </c>
      <c r="L53" s="128" t="str">
        <f ca="1">'Shot Put'!$H40</f>
        <v/>
      </c>
      <c r="M53" s="209" t="str">
        <f ca="1">'Shot Put'!$I40</f>
        <v/>
      </c>
      <c r="N53" s="129">
        <f ca="1">'Shot Put'!$K40</f>
        <v>0</v>
      </c>
    </row>
    <row r="54" spans="1:14" ht="12" customHeight="1">
      <c r="A54" s="111">
        <v>7</v>
      </c>
      <c r="B54" s="128" t="str">
        <f ca="1">'High Jump'!$H41</f>
        <v/>
      </c>
      <c r="C54" s="209" t="str">
        <f ca="1">'High Jump'!$I41</f>
        <v/>
      </c>
      <c r="D54" s="129">
        <f ca="1">'High Jump'!$K41</f>
        <v>0</v>
      </c>
      <c r="F54" s="111">
        <v>7</v>
      </c>
      <c r="G54" s="128" t="str">
        <f ca="1">'Pole Vault'!$H41</f>
        <v/>
      </c>
      <c r="H54" s="209" t="str">
        <f ca="1">'Pole Vault'!$I41</f>
        <v/>
      </c>
      <c r="I54" s="129">
        <f ca="1">'Pole Vault'!$K41</f>
        <v>0</v>
      </c>
      <c r="K54" s="111">
        <v>7</v>
      </c>
      <c r="L54" s="128" t="str">
        <f ca="1">'Shot Put'!$H41</f>
        <v/>
      </c>
      <c r="M54" s="209" t="str">
        <f ca="1">'Shot Put'!$I41</f>
        <v/>
      </c>
      <c r="N54" s="129">
        <f ca="1">'Shot Put'!$K41</f>
        <v>0</v>
      </c>
    </row>
    <row r="55" spans="1:14" ht="12" customHeight="1" thickBot="1">
      <c r="A55" s="113">
        <v>8</v>
      </c>
      <c r="B55" s="130" t="str">
        <f ca="1">'High Jump'!$H42</f>
        <v/>
      </c>
      <c r="C55" s="210" t="str">
        <f ca="1">'High Jump'!$I42</f>
        <v/>
      </c>
      <c r="D55" s="131">
        <f ca="1">'High Jump'!$K42</f>
        <v>0</v>
      </c>
      <c r="F55" s="113">
        <v>8</v>
      </c>
      <c r="G55" s="130" t="str">
        <f ca="1">'Pole Vault'!$H42</f>
        <v/>
      </c>
      <c r="H55" s="210" t="str">
        <f ca="1">'Pole Vault'!$I42</f>
        <v/>
      </c>
      <c r="I55" s="131">
        <f ca="1">'Pole Vault'!$K42</f>
        <v>0</v>
      </c>
      <c r="K55" s="113">
        <v>8</v>
      </c>
      <c r="L55" s="130" t="str">
        <f ca="1">'Shot Put'!$H42</f>
        <v/>
      </c>
      <c r="M55" s="210" t="str">
        <f ca="1">'Shot Put'!$I42</f>
        <v/>
      </c>
      <c r="N55" s="131">
        <f ca="1">'Shot Put'!$K42</f>
        <v>0</v>
      </c>
    </row>
    <row r="56" spans="1:14" ht="12" customHeight="1" thickBot="1"/>
    <row r="57" spans="1:14" s="100" customFormat="1" ht="21.95" customHeight="1" thickBot="1">
      <c r="A57" s="303" t="str">
        <f ca="1">Discus!C2</f>
        <v>Discus</v>
      </c>
      <c r="B57" s="304"/>
      <c r="C57" s="305"/>
      <c r="D57" s="306"/>
      <c r="F57" s="303" t="str">
        <f ca="1">Javelin!C2</f>
        <v>Javelin</v>
      </c>
      <c r="G57" s="304"/>
      <c r="H57" s="305"/>
      <c r="I57" s="306"/>
      <c r="K57" s="303" t="str">
        <f ca="1">Hammer!C2</f>
        <v>Hammer</v>
      </c>
      <c r="L57" s="304"/>
      <c r="M57" s="305"/>
      <c r="N57" s="306"/>
    </row>
    <row r="58" spans="1:14" ht="12" customHeight="1" thickBot="1">
      <c r="A58" s="125" t="s">
        <v>5</v>
      </c>
      <c r="B58" s="126" t="s">
        <v>1</v>
      </c>
      <c r="C58" s="205" t="s">
        <v>39</v>
      </c>
      <c r="D58" s="127" t="s">
        <v>36</v>
      </c>
      <c r="F58" s="125" t="s">
        <v>5</v>
      </c>
      <c r="G58" s="126" t="s">
        <v>1</v>
      </c>
      <c r="H58" s="205" t="s">
        <v>39</v>
      </c>
      <c r="I58" s="127" t="s">
        <v>36</v>
      </c>
      <c r="K58" s="125" t="s">
        <v>5</v>
      </c>
      <c r="L58" s="126" t="s">
        <v>1</v>
      </c>
      <c r="M58" s="205" t="s">
        <v>39</v>
      </c>
      <c r="N58" s="127" t="s">
        <v>36</v>
      </c>
    </row>
    <row r="59" spans="1:14" ht="12" customHeight="1">
      <c r="A59" s="121">
        <v>1</v>
      </c>
      <c r="B59" s="122" t="str">
        <f ca="1">Discus!$H35</f>
        <v>Gabe Lamb</v>
      </c>
      <c r="C59" s="122" t="str">
        <f ca="1">Discus!$I35</f>
        <v>Roundwood Park</v>
      </c>
      <c r="D59" s="123">
        <f ca="1">Discus!$K35</f>
        <v>43.08</v>
      </c>
      <c r="F59" s="121">
        <v>1</v>
      </c>
      <c r="G59" s="122" t="str">
        <f ca="1">Javelin!$H35</f>
        <v>Josh Barrett</v>
      </c>
      <c r="H59" s="122" t="str">
        <f ca="1">Javelin!$I35</f>
        <v>Verulam</v>
      </c>
      <c r="I59" s="123">
        <f ca="1">Javelin!$K35</f>
        <v>47.48</v>
      </c>
      <c r="K59" s="121">
        <v>1</v>
      </c>
      <c r="L59" s="122" t="str">
        <f ca="1">Hammer!$H35</f>
        <v/>
      </c>
      <c r="M59" s="122" t="str">
        <f ca="1">Hammer!$I35</f>
        <v/>
      </c>
      <c r="N59" s="123">
        <f ca="1">Hammer!$K35</f>
        <v>0</v>
      </c>
    </row>
    <row r="60" spans="1:14" ht="12" customHeight="1">
      <c r="A60" s="102">
        <v>2</v>
      </c>
      <c r="B60" s="104" t="str">
        <f ca="1">Discus!$H36</f>
        <v/>
      </c>
      <c r="C60" s="206" t="str">
        <f ca="1">Discus!$I36</f>
        <v/>
      </c>
      <c r="D60" s="105">
        <f ca="1">Discus!$K36</f>
        <v>0</v>
      </c>
      <c r="F60" s="102">
        <v>2</v>
      </c>
      <c r="G60" s="104" t="str">
        <f ca="1">Javelin!$H36</f>
        <v>Henry Burrows</v>
      </c>
      <c r="H60" s="206" t="str">
        <f ca="1">Javelin!$I36</f>
        <v>Roundwood Park</v>
      </c>
      <c r="I60" s="105">
        <f ca="1">Javelin!$K36</f>
        <v>41.49</v>
      </c>
      <c r="K60" s="102">
        <v>2</v>
      </c>
      <c r="L60" s="104" t="str">
        <f ca="1">Hammer!$H36</f>
        <v/>
      </c>
      <c r="M60" s="206" t="str">
        <f ca="1">Hammer!$I36</f>
        <v/>
      </c>
      <c r="N60" s="105">
        <f ca="1">Hammer!$K36</f>
        <v>0</v>
      </c>
    </row>
    <row r="61" spans="1:14" ht="12" customHeight="1" thickBot="1">
      <c r="A61" s="124">
        <v>3</v>
      </c>
      <c r="B61" s="133" t="str">
        <f ca="1">Discus!$H37</f>
        <v/>
      </c>
      <c r="C61" s="207" t="str">
        <f ca="1">Discus!$I37</f>
        <v/>
      </c>
      <c r="D61" s="132">
        <f ca="1">Discus!$K37</f>
        <v>0</v>
      </c>
      <c r="F61" s="124">
        <v>3</v>
      </c>
      <c r="G61" s="133" t="str">
        <f ca="1">Javelin!$H37</f>
        <v/>
      </c>
      <c r="H61" s="207" t="str">
        <f ca="1">Javelin!$I37</f>
        <v/>
      </c>
      <c r="I61" s="132">
        <f ca="1">Javelin!$K37</f>
        <v>0</v>
      </c>
      <c r="K61" s="124">
        <v>3</v>
      </c>
      <c r="L61" s="133" t="str">
        <f ca="1">Hammer!$H37</f>
        <v/>
      </c>
      <c r="M61" s="207" t="str">
        <f ca="1">Hammer!$I37</f>
        <v/>
      </c>
      <c r="N61" s="132">
        <f ca="1">Hammer!$K37</f>
        <v>0</v>
      </c>
    </row>
    <row r="62" spans="1:14" ht="12" customHeight="1">
      <c r="A62" s="120">
        <v>4</v>
      </c>
      <c r="B62" s="112" t="str">
        <f ca="1">Discus!$H38</f>
        <v/>
      </c>
      <c r="C62" s="208" t="str">
        <f ca="1">Discus!$I38</f>
        <v/>
      </c>
      <c r="D62" s="117">
        <f ca="1">Discus!$K38</f>
        <v>0</v>
      </c>
      <c r="F62" s="120">
        <v>4</v>
      </c>
      <c r="G62" s="112" t="str">
        <f ca="1">Javelin!$H38</f>
        <v/>
      </c>
      <c r="H62" s="208" t="str">
        <f ca="1">Javelin!$I38</f>
        <v/>
      </c>
      <c r="I62" s="117">
        <f ca="1">Javelin!$K38</f>
        <v>0</v>
      </c>
      <c r="K62" s="120">
        <v>4</v>
      </c>
      <c r="L62" s="112" t="str">
        <f ca="1">Hammer!$H38</f>
        <v/>
      </c>
      <c r="M62" s="208" t="str">
        <f ca="1">Hammer!$I38</f>
        <v/>
      </c>
      <c r="N62" s="117">
        <f ca="1">Hammer!$K38</f>
        <v>0</v>
      </c>
    </row>
    <row r="63" spans="1:14" ht="12" customHeight="1">
      <c r="A63" s="111">
        <v>5</v>
      </c>
      <c r="B63" s="128" t="str">
        <f ca="1">Discus!$H39</f>
        <v/>
      </c>
      <c r="C63" s="209" t="str">
        <f ca="1">Discus!$I39</f>
        <v/>
      </c>
      <c r="D63" s="129">
        <f ca="1">Discus!$K39</f>
        <v>0</v>
      </c>
      <c r="F63" s="111">
        <v>5</v>
      </c>
      <c r="G63" s="128" t="str">
        <f ca="1">Javelin!$H39</f>
        <v/>
      </c>
      <c r="H63" s="209" t="str">
        <f ca="1">Javelin!$I39</f>
        <v/>
      </c>
      <c r="I63" s="129">
        <f ca="1">Javelin!$K39</f>
        <v>0</v>
      </c>
      <c r="K63" s="111">
        <v>5</v>
      </c>
      <c r="L63" s="128" t="str">
        <f ca="1">Hammer!$H39</f>
        <v/>
      </c>
      <c r="M63" s="209" t="str">
        <f ca="1">Hammer!$I39</f>
        <v/>
      </c>
      <c r="N63" s="129">
        <f ca="1">Hammer!$K39</f>
        <v>0</v>
      </c>
    </row>
    <row r="64" spans="1:14" ht="12" customHeight="1">
      <c r="A64" s="111">
        <v>6</v>
      </c>
      <c r="B64" s="128" t="str">
        <f ca="1">Discus!$H40</f>
        <v/>
      </c>
      <c r="C64" s="209" t="str">
        <f ca="1">Discus!$I40</f>
        <v/>
      </c>
      <c r="D64" s="129">
        <f ca="1">Discus!$K40</f>
        <v>0</v>
      </c>
      <c r="F64" s="111">
        <v>6</v>
      </c>
      <c r="G64" s="128" t="str">
        <f ca="1">Javelin!$H40</f>
        <v/>
      </c>
      <c r="H64" s="209" t="str">
        <f ca="1">Javelin!$I40</f>
        <v/>
      </c>
      <c r="I64" s="129">
        <f ca="1">Javelin!$K40</f>
        <v>0</v>
      </c>
      <c r="K64" s="111">
        <v>6</v>
      </c>
      <c r="L64" s="128" t="str">
        <f ca="1">Hammer!$H40</f>
        <v/>
      </c>
      <c r="M64" s="209" t="str">
        <f ca="1">Hammer!$I40</f>
        <v/>
      </c>
      <c r="N64" s="129">
        <f ca="1">Hammer!$K40</f>
        <v>0</v>
      </c>
    </row>
    <row r="65" spans="1:14" ht="12" customHeight="1">
      <c r="A65" s="111">
        <v>7</v>
      </c>
      <c r="B65" s="128" t="str">
        <f ca="1">Discus!$H41</f>
        <v/>
      </c>
      <c r="C65" s="209" t="str">
        <f ca="1">Discus!$I41</f>
        <v/>
      </c>
      <c r="D65" s="129">
        <f ca="1">Discus!$K41</f>
        <v>0</v>
      </c>
      <c r="F65" s="111">
        <v>7</v>
      </c>
      <c r="G65" s="128" t="str">
        <f ca="1">Javelin!$H41</f>
        <v/>
      </c>
      <c r="H65" s="209" t="str">
        <f ca="1">Javelin!$I41</f>
        <v/>
      </c>
      <c r="I65" s="129">
        <f ca="1">Javelin!$K41</f>
        <v>0</v>
      </c>
      <c r="K65" s="111">
        <v>7</v>
      </c>
      <c r="L65" s="128" t="str">
        <f ca="1">Hammer!$H41</f>
        <v/>
      </c>
      <c r="M65" s="209" t="str">
        <f ca="1">Hammer!$I41</f>
        <v/>
      </c>
      <c r="N65" s="129">
        <f ca="1">Hammer!$K41</f>
        <v>0</v>
      </c>
    </row>
    <row r="66" spans="1:14" ht="12" customHeight="1" thickBot="1">
      <c r="A66" s="113">
        <v>8</v>
      </c>
      <c r="B66" s="130" t="str">
        <f ca="1">Discus!$H42</f>
        <v/>
      </c>
      <c r="C66" s="210" t="str">
        <f ca="1">Discus!$I42</f>
        <v/>
      </c>
      <c r="D66" s="131">
        <f ca="1">Discus!$K42</f>
        <v>0</v>
      </c>
      <c r="F66" s="113">
        <v>8</v>
      </c>
      <c r="G66" s="130" t="str">
        <f ca="1">Javelin!$H42</f>
        <v/>
      </c>
      <c r="H66" s="210" t="str">
        <f ca="1">Javelin!$I42</f>
        <v/>
      </c>
      <c r="I66" s="131">
        <f ca="1">Javelin!$K42</f>
        <v>0</v>
      </c>
      <c r="K66" s="113">
        <v>8</v>
      </c>
      <c r="L66" s="130" t="str">
        <f ca="1">Hammer!$H42</f>
        <v/>
      </c>
      <c r="M66" s="210" t="str">
        <f ca="1">Hammer!$I42</f>
        <v/>
      </c>
      <c r="N66" s="131">
        <f ca="1">Hammer!$K42</f>
        <v>0</v>
      </c>
    </row>
  </sheetData>
  <mergeCells count="20">
    <mergeCell ref="K35:N35"/>
    <mergeCell ref="A46:D46"/>
    <mergeCell ref="F46:I46"/>
    <mergeCell ref="K46:N46"/>
    <mergeCell ref="A13:D13"/>
    <mergeCell ref="K13:N13"/>
    <mergeCell ref="A24:D24"/>
    <mergeCell ref="F24:I24"/>
    <mergeCell ref="K24:N24"/>
    <mergeCell ref="A57:D57"/>
    <mergeCell ref="F57:I57"/>
    <mergeCell ref="K57:N57"/>
    <mergeCell ref="A35:D35"/>
    <mergeCell ref="F35:I35"/>
    <mergeCell ref="K1:N1"/>
    <mergeCell ref="F1:I1"/>
    <mergeCell ref="A1:D1"/>
    <mergeCell ref="A2:D2"/>
    <mergeCell ref="F2:I2"/>
    <mergeCell ref="K2:N2"/>
  </mergeCells>
  <phoneticPr fontId="11" type="noConversion"/>
  <pageMargins left="0.7" right="0.7" top="0.75" bottom="0.75" header="0.3" footer="0.3"/>
  <pageSetup paperSize="9" scale="48"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42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41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44"/>
      <c r="U3" s="348"/>
      <c r="V3" s="349"/>
      <c r="W3" s="349"/>
      <c r="X3" s="350"/>
      <c r="Y3" s="335"/>
      <c r="Z3" s="254"/>
      <c r="AA3" s="255"/>
      <c r="AB3" s="256"/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44"/>
      <c r="U4" s="314" t="s">
        <v>20</v>
      </c>
      <c r="V4" s="315"/>
      <c r="W4" s="315"/>
      <c r="X4" s="316"/>
      <c r="Y4" s="335"/>
      <c r="Z4" s="254"/>
      <c r="AA4" s="255"/>
      <c r="AB4" s="256"/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44"/>
      <c r="U5" s="317"/>
      <c r="V5" s="318"/>
      <c r="W5" s="318"/>
      <c r="X5" s="319"/>
      <c r="Y5" s="335"/>
      <c r="Z5" s="254"/>
      <c r="AA5" s="255"/>
      <c r="AB5" s="256"/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44"/>
      <c r="U6" s="320"/>
      <c r="V6" s="321"/>
      <c r="W6" s="321"/>
      <c r="X6" s="322"/>
      <c r="Y6" s="335"/>
      <c r="Z6" s="254"/>
      <c r="AA6" s="255"/>
      <c r="AB6" s="256"/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44"/>
      <c r="U7" s="323" t="s">
        <v>49</v>
      </c>
      <c r="V7" s="324"/>
      <c r="W7" s="324"/>
      <c r="X7" s="325"/>
      <c r="Y7" s="335"/>
      <c r="Z7" s="254"/>
      <c r="AA7" s="255"/>
      <c r="AB7" s="256"/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44"/>
      <c r="U8" s="317"/>
      <c r="V8" s="318"/>
      <c r="W8" s="318"/>
      <c r="X8" s="319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44"/>
      <c r="U9" s="320"/>
      <c r="V9" s="321"/>
      <c r="W9" s="321"/>
      <c r="X9" s="322"/>
      <c r="Y9" s="335"/>
      <c r="Z9" s="254"/>
      <c r="AA9" s="255"/>
      <c r="AB9" s="256"/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44"/>
      <c r="U32" s="377" t="str">
        <f>C2&amp;" Finalists"</f>
        <v>300m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300m Final</v>
      </c>
      <c r="G35" s="46">
        <v>1</v>
      </c>
      <c r="H35" s="47" t="str">
        <f t="shared" si="0"/>
        <v/>
      </c>
      <c r="I35" s="47" t="str">
        <f t="shared" si="1"/>
        <v/>
      </c>
      <c r="J35" s="274"/>
      <c r="K35" s="246"/>
      <c r="L35" s="164" t="str">
        <f t="shared" si="3"/>
        <v/>
      </c>
      <c r="M35" s="165" t="str">
        <f t="shared" si="4"/>
        <v/>
      </c>
      <c r="N35" s="166" t="str">
        <f t="shared" si="5"/>
        <v/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0"/>
        <v/>
      </c>
      <c r="I36" s="200" t="str">
        <f t="shared" si="1"/>
        <v/>
      </c>
      <c r="J36" s="275"/>
      <c r="K36" s="248"/>
      <c r="L36" s="167" t="str">
        <f t="shared" si="3"/>
        <v/>
      </c>
      <c r="M36" s="168" t="str">
        <f t="shared" si="4"/>
        <v/>
      </c>
      <c r="N36" s="169" t="str">
        <f t="shared" si="5"/>
        <v/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35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35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10.8</v>
      </c>
      <c r="E40" s="38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11</v>
      </c>
      <c r="E41" s="38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11.2</v>
      </c>
      <c r="E42" s="38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6" priority="11" operator="between">
      <formula>1.9</formula>
      <formula>2.1</formula>
    </cfRule>
    <cfRule type="cellIs" dxfId="5" priority="12" operator="between">
      <formula>0.9</formula>
      <formula>1.1</formula>
    </cfRule>
  </conditionalFormatting>
  <conditionalFormatting sqref="O3:O42">
    <cfRule type="cellIs" dxfId="4" priority="1" operator="between">
      <formula>2.9</formula>
      <formula>3.1</formula>
    </cfRule>
  </conditionalFormatting>
  <conditionalFormatting sqref="O19:O34">
    <cfRule type="cellIs" dxfId="3" priority="5" operator="between">
      <formula>1.9</formula>
      <formula>2.1</formula>
    </cfRule>
    <cfRule type="cellIs" dxfId="2" priority="6" operator="between">
      <formula>0.9</formula>
      <formula>1.1</formula>
    </cfRule>
  </conditionalFormatting>
  <conditionalFormatting sqref="O35:O42"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B8"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62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53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44"/>
      <c r="U3" s="348"/>
      <c r="V3" s="349"/>
      <c r="W3" s="349"/>
      <c r="X3" s="350"/>
      <c r="Y3" s="335"/>
      <c r="Z3" s="254"/>
      <c r="AA3" s="255"/>
      <c r="AB3" s="256"/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44"/>
      <c r="U4" s="314" t="s">
        <v>20</v>
      </c>
      <c r="V4" s="315"/>
      <c r="W4" s="315"/>
      <c r="X4" s="316"/>
      <c r="Y4" s="335"/>
      <c r="Z4" s="254"/>
      <c r="AA4" s="255"/>
      <c r="AB4" s="256"/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44"/>
      <c r="U5" s="317"/>
      <c r="V5" s="318"/>
      <c r="W5" s="318"/>
      <c r="X5" s="319"/>
      <c r="Y5" s="335"/>
      <c r="Z5" s="254"/>
      <c r="AA5" s="255"/>
      <c r="AB5" s="256"/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44"/>
      <c r="U6" s="320"/>
      <c r="V6" s="321"/>
      <c r="W6" s="321"/>
      <c r="X6" s="322"/>
      <c r="Y6" s="335"/>
      <c r="Z6" s="254"/>
      <c r="AA6" s="255"/>
      <c r="AB6" s="256"/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44"/>
      <c r="U7" s="323" t="s">
        <v>49</v>
      </c>
      <c r="V7" s="324"/>
      <c r="W7" s="324"/>
      <c r="X7" s="325"/>
      <c r="Y7" s="335"/>
      <c r="Z7" s="254"/>
      <c r="AA7" s="255"/>
      <c r="AB7" s="256"/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44"/>
      <c r="U8" s="317"/>
      <c r="V8" s="318"/>
      <c r="W8" s="318"/>
      <c r="X8" s="319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44"/>
      <c r="U9" s="320"/>
      <c r="V9" s="321"/>
      <c r="W9" s="321"/>
      <c r="X9" s="322"/>
      <c r="Y9" s="335"/>
      <c r="Z9" s="254"/>
      <c r="AA9" s="255"/>
      <c r="AB9" s="256"/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44"/>
      <c r="U32" s="377" t="str">
        <f>C2&amp;" Finalists"</f>
        <v>110m Hurdles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110m Hurdles Final</v>
      </c>
      <c r="G35" s="46">
        <v>1</v>
      </c>
      <c r="H35" s="47" t="str">
        <f t="shared" si="0"/>
        <v/>
      </c>
      <c r="I35" s="47" t="str">
        <f t="shared" si="1"/>
        <v/>
      </c>
      <c r="J35" s="274"/>
      <c r="K35" s="246"/>
      <c r="L35" s="164" t="str">
        <f t="shared" si="3"/>
        <v/>
      </c>
      <c r="M35" s="165" t="str">
        <f t="shared" si="4"/>
        <v/>
      </c>
      <c r="N35" s="166" t="str">
        <f t="shared" si="5"/>
        <v/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0"/>
        <v/>
      </c>
      <c r="I36" s="200" t="str">
        <f t="shared" si="1"/>
        <v/>
      </c>
      <c r="J36" s="275"/>
      <c r="K36" s="248"/>
      <c r="L36" s="167" t="str">
        <f t="shared" si="3"/>
        <v/>
      </c>
      <c r="M36" s="168" t="str">
        <f t="shared" si="4"/>
        <v/>
      </c>
      <c r="N36" s="169" t="str">
        <f t="shared" si="5"/>
        <v/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35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35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14.2</v>
      </c>
      <c r="E40" s="38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14.6</v>
      </c>
      <c r="E41" s="38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15.3</v>
      </c>
      <c r="E42" s="38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118" priority="11" operator="between">
      <formula>1.9</formula>
      <formula>2.1</formula>
    </cfRule>
    <cfRule type="cellIs" dxfId="117" priority="12" operator="between">
      <formula>0.9</formula>
      <formula>1.1</formula>
    </cfRule>
  </conditionalFormatting>
  <conditionalFormatting sqref="O3:O42">
    <cfRule type="cellIs" dxfId="116" priority="1" operator="between">
      <formula>2.9</formula>
      <formula>3.1</formula>
    </cfRule>
  </conditionalFormatting>
  <conditionalFormatting sqref="O19:O34">
    <cfRule type="cellIs" dxfId="115" priority="5" operator="between">
      <formula>1.9</formula>
      <formula>2.1</formula>
    </cfRule>
    <cfRule type="cellIs" dxfId="114" priority="6" operator="between">
      <formula>0.9</formula>
      <formula>1.1</formula>
    </cfRule>
  </conditionalFormatting>
  <conditionalFormatting sqref="O35:O42">
    <cfRule type="cellIs" dxfId="113" priority="2" operator="between">
      <formula>1.9</formula>
      <formula>2.1</formula>
    </cfRule>
    <cfRule type="cellIs" dxfId="1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D22" zoomScale="125" zoomScaleNormal="125" workbookViewId="0">
      <selection activeCell="G35" sqref="G35:K3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40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53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44"/>
      <c r="U3" s="348"/>
      <c r="V3" s="349"/>
      <c r="W3" s="349"/>
      <c r="X3" s="350"/>
      <c r="Y3" s="335"/>
      <c r="Z3" s="254">
        <v>117</v>
      </c>
      <c r="AA3" s="255" t="s">
        <v>69</v>
      </c>
      <c r="AB3" s="256" t="s">
        <v>65</v>
      </c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44"/>
      <c r="U4" s="314" t="s">
        <v>20</v>
      </c>
      <c r="V4" s="315"/>
      <c r="W4" s="315"/>
      <c r="X4" s="316"/>
      <c r="Y4" s="335"/>
      <c r="Z4" s="254"/>
      <c r="AA4" s="255"/>
      <c r="AB4" s="256"/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44"/>
      <c r="U5" s="317"/>
      <c r="V5" s="318"/>
      <c r="W5" s="318"/>
      <c r="X5" s="319"/>
      <c r="Y5" s="335"/>
      <c r="Z5" s="254"/>
      <c r="AA5" s="255"/>
      <c r="AB5" s="256"/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44"/>
      <c r="U6" s="320"/>
      <c r="V6" s="321"/>
      <c r="W6" s="321"/>
      <c r="X6" s="322"/>
      <c r="Y6" s="335"/>
      <c r="Z6" s="254"/>
      <c r="AA6" s="255"/>
      <c r="AB6" s="256"/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44"/>
      <c r="U7" s="323" t="s">
        <v>49</v>
      </c>
      <c r="V7" s="324"/>
      <c r="W7" s="324"/>
      <c r="X7" s="325"/>
      <c r="Y7" s="335"/>
      <c r="Z7" s="254"/>
      <c r="AA7" s="255"/>
      <c r="AB7" s="256"/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44"/>
      <c r="U8" s="317"/>
      <c r="V8" s="318"/>
      <c r="W8" s="318"/>
      <c r="X8" s="319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44"/>
      <c r="U9" s="320"/>
      <c r="V9" s="321"/>
      <c r="W9" s="321"/>
      <c r="X9" s="322"/>
      <c r="Y9" s="335"/>
      <c r="Z9" s="254"/>
      <c r="AA9" s="255"/>
      <c r="AB9" s="256"/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44"/>
      <c r="U32" s="377" t="str">
        <f>C2&amp;" Finalists"</f>
        <v>400m Hurdles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400m Hurdles Final</v>
      </c>
      <c r="G35" s="46">
        <v>1</v>
      </c>
      <c r="H35" s="47" t="str">
        <f t="shared" si="0"/>
        <v>Harry Bridge</v>
      </c>
      <c r="I35" s="47" t="str">
        <f t="shared" si="1"/>
        <v>Berkhamsted</v>
      </c>
      <c r="J35" s="274">
        <v>117</v>
      </c>
      <c r="K35" s="296">
        <v>58.3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0"/>
        <v/>
      </c>
      <c r="I36" s="200" t="str">
        <f t="shared" si="1"/>
        <v/>
      </c>
      <c r="J36" s="275"/>
      <c r="K36" s="248"/>
      <c r="L36" s="167" t="str">
        <f t="shared" si="3"/>
        <v/>
      </c>
      <c r="M36" s="168" t="str">
        <f t="shared" si="4"/>
        <v/>
      </c>
      <c r="N36" s="169" t="str">
        <f t="shared" si="5"/>
        <v/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35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35"/>
      <c r="Z38" s="277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54.4</v>
      </c>
      <c r="E40" s="38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55</v>
      </c>
      <c r="E41" s="38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57.5</v>
      </c>
      <c r="E42" s="38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8">
    <cfRule type="cellIs" dxfId="111" priority="11" operator="between">
      <formula>1.9</formula>
      <formula>2.1</formula>
    </cfRule>
    <cfRule type="cellIs" dxfId="110" priority="12" operator="between">
      <formula>0.9</formula>
      <formula>1.1</formula>
    </cfRule>
  </conditionalFormatting>
  <conditionalFormatting sqref="O3:O42">
    <cfRule type="cellIs" dxfId="109" priority="1" operator="between">
      <formula>2.9</formula>
      <formula>3.1</formula>
    </cfRule>
  </conditionalFormatting>
  <conditionalFormatting sqref="O19:O34">
    <cfRule type="cellIs" dxfId="108" priority="5" operator="between">
      <formula>1.9</formula>
      <formula>2.1</formula>
    </cfRule>
    <cfRule type="cellIs" dxfId="107" priority="6" operator="between">
      <formula>0.9</formula>
      <formula>1.1</formula>
    </cfRule>
  </conditionalFormatting>
  <conditionalFormatting sqref="O35:O42">
    <cfRule type="cellIs" dxfId="106" priority="2" operator="between">
      <formula>1.9</formula>
      <formula>2.1</formula>
    </cfRule>
    <cfRule type="cellIs" dxfId="105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AC59"/>
  <sheetViews>
    <sheetView topLeftCell="E24" zoomScale="125" zoomScaleNormal="125" workbookViewId="0">
      <selection activeCell="G35" sqref="G35:K37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0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53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>IFERROR(VLOOKUP($J3,$Z$2:$AB$34,2,0),"")</f>
        <v/>
      </c>
      <c r="I3" s="39" t="str">
        <f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 t="shared" ref="O3:O10" si="0"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>IF(K3&gt;0,IF(O3=1,"",COUNT($R$3:$R$34)+1-RANK(R3,$R$3:$R$34,0)),"")</f>
        <v/>
      </c>
      <c r="T3" s="344"/>
      <c r="U3" s="348"/>
      <c r="V3" s="349"/>
      <c r="W3" s="349"/>
      <c r="X3" s="350"/>
      <c r="Y3" s="335"/>
      <c r="Z3" s="254">
        <v>250</v>
      </c>
      <c r="AA3" s="255" t="s">
        <v>101</v>
      </c>
      <c r="AB3" s="256" t="s">
        <v>102</v>
      </c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>IFERROR(VLOOKUP($J4,$Z$2:$AB$34,2,0),"")</f>
        <v/>
      </c>
      <c r="I4" s="13" t="str">
        <f>IFERROR(VLOOKUP($J4,$Z$2:$AB$34,3,0),"")</f>
        <v/>
      </c>
      <c r="J4" s="247"/>
      <c r="K4" s="248"/>
      <c r="L4" s="167" t="str">
        <f>IF($K4=$D$40,"Equal",IF($K4&lt;$D$40,IF($K4&gt;0,"NEW","" )," "))</f>
        <v/>
      </c>
      <c r="M4" s="168" t="str">
        <f>IF($K4&lt;=$D$41,IF($K4&gt;0,"YES","" )," ")</f>
        <v/>
      </c>
      <c r="N4" s="169" t="str">
        <f>IF($K4&lt;=$D$42,IF($K4&gt;0,"YES","" )," ")</f>
        <v/>
      </c>
      <c r="O4" s="54" t="str">
        <f t="shared" si="0"/>
        <v>No Runner</v>
      </c>
      <c r="P4" s="55" t="str">
        <f>IF(K4&gt;0,IF(Q4="no","No",RANK(Q4,$Q$3:$Q$34,1)+COUNTIF($Q$3:Q4,Q4)-1),"No Runner")</f>
        <v>No Runner</v>
      </c>
      <c r="Q4" s="55" t="str">
        <f>IF(K4&gt;0,IF(O4=1,K4,IF(S4&lt;9-COUNTIF($O$3:$O$34,1),K4,"no")),"No Runner")</f>
        <v>No Runner</v>
      </c>
      <c r="R4" s="55" t="str">
        <f>IF(K4&gt;0,IF(O4=1,"First",K4),"No Runner")</f>
        <v>No Runner</v>
      </c>
      <c r="S4" s="55" t="str">
        <f>IF(K4&gt;0,IF(O4=1,"",COUNT($R$3:$R$34)+1-RANK(R4,$R$3:$R$34,0)),"")</f>
        <v/>
      </c>
      <c r="T4" s="344"/>
      <c r="U4" s="314" t="s">
        <v>20</v>
      </c>
      <c r="V4" s="315"/>
      <c r="W4" s="315"/>
      <c r="X4" s="316"/>
      <c r="Y4" s="335"/>
      <c r="Z4" s="254">
        <v>434</v>
      </c>
      <c r="AA4" s="255" t="s">
        <v>109</v>
      </c>
      <c r="AB4" s="256" t="s">
        <v>66</v>
      </c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>IFERROR(VLOOKUP($J5,$Z$2:$AB$34,2,0),"")</f>
        <v/>
      </c>
      <c r="I5" s="13" t="str">
        <f>IFERROR(VLOOKUP($J5,$Z$2:$AB$34,3,0),"")</f>
        <v/>
      </c>
      <c r="J5" s="247"/>
      <c r="K5" s="248"/>
      <c r="L5" s="167" t="str">
        <f>IF($K5=$D$40,"Equal",IF($K5&lt;$D$40,IF($K5&gt;0,"NEW","" )," "))</f>
        <v/>
      </c>
      <c r="M5" s="168" t="str">
        <f>IF($K5&lt;=$D$41,IF($K5&gt;0,"YES","" )," ")</f>
        <v/>
      </c>
      <c r="N5" s="169" t="str">
        <f>IF($K5&lt;=$D$42,IF($K5&gt;0,"YES","" )," ")</f>
        <v/>
      </c>
      <c r="O5" s="54" t="str">
        <f t="shared" si="0"/>
        <v>No Runner</v>
      </c>
      <c r="P5" s="55" t="str">
        <f>IF(K5&gt;0,IF(Q5="no","No",RANK(Q5,$Q$3:$Q$34,1)+COUNTIF($Q$3:Q5,Q5)-1),"No Runner")</f>
        <v>No Runner</v>
      </c>
      <c r="Q5" s="55" t="str">
        <f>IF(K5&gt;0,IF(O5=1,K5,IF(S5&lt;9-COUNTIF($O$3:$O$34,1),K5,"no")),"No Runner")</f>
        <v>No Runner</v>
      </c>
      <c r="R5" s="55" t="str">
        <f>IF(K5&gt;0,IF(O5=1,"First",K5),"No Runner")</f>
        <v>No Runner</v>
      </c>
      <c r="S5" s="55" t="str">
        <f>IF(K5&gt;0,IF(O5=1,"",COUNT($R$3:$R$34)+1-RANK(R5,$R$3:$R$34,0)),"")</f>
        <v/>
      </c>
      <c r="T5" s="344"/>
      <c r="U5" s="317"/>
      <c r="V5" s="318"/>
      <c r="W5" s="318"/>
      <c r="X5" s="319"/>
      <c r="Y5" s="335"/>
      <c r="Z5" s="254">
        <v>578</v>
      </c>
      <c r="AA5" s="255" t="s">
        <v>112</v>
      </c>
      <c r="AB5" s="256" t="s">
        <v>44</v>
      </c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ref="H6:H34" si="1">IFERROR(VLOOKUP($J6,$Z$2:$AB$34,2,0),"")</f>
        <v/>
      </c>
      <c r="I6" s="13" t="str">
        <f t="shared" ref="I6:I34" si="2">IFERROR(VLOOKUP($J6,$Z$2:$AB$34,3,0),"")</f>
        <v/>
      </c>
      <c r="J6" s="247"/>
      <c r="K6" s="248"/>
      <c r="L6" s="167" t="str">
        <f t="shared" ref="L6:L42" si="3">IF($K6=$D$40,"Equal",IF($K6&lt;$D$40,IF($K6&gt;0,"NEW","" )," "))</f>
        <v/>
      </c>
      <c r="M6" s="168" t="str">
        <f t="shared" ref="M6:M42" si="4">IF($K6&lt;=$D$41,IF($K6&gt;0,"YES","" )," ")</f>
        <v/>
      </c>
      <c r="N6" s="169" t="str">
        <f t="shared" ref="N6:N42" si="5">IF($K6&lt;=$D$42,IF($K6&gt;0,"YES","" )," ")</f>
        <v/>
      </c>
      <c r="O6" s="54" t="str">
        <f t="shared" si="0"/>
        <v>No Runner</v>
      </c>
      <c r="P6" s="55" t="str">
        <f>IF(K6&gt;0,IF(Q6="no","No",RANK(Q6,$Q$3:$Q$34,1)+COUNTIF($Q$3:Q6,Q6)-1),"No Runner")</f>
        <v>No Runner</v>
      </c>
      <c r="Q6" s="55" t="str">
        <f t="shared" ref="Q6:Q34" si="6">IF(K6&gt;0,IF(O6=1,K6,IF(S6&lt;9-COUNTIF($O$3:$O$34,1),K6,"no")),"No Runner")</f>
        <v>No Runner</v>
      </c>
      <c r="R6" s="55" t="str">
        <f t="shared" ref="R6:R34" si="7">IF(K6&gt;0,IF(O6=1,"First",K6),"No Runner")</f>
        <v>No Runner</v>
      </c>
      <c r="S6" s="55" t="str">
        <f t="shared" ref="S6:S16" si="8">IF(K6&gt;0,IF(O6=1,"",COUNT($R$3:$R$34)+1-RANK(R6,$R$3:$R$34,0)),"")</f>
        <v/>
      </c>
      <c r="T6" s="344"/>
      <c r="U6" s="320"/>
      <c r="V6" s="321"/>
      <c r="W6" s="321"/>
      <c r="X6" s="322"/>
      <c r="Y6" s="335"/>
      <c r="Z6" s="254">
        <v>706</v>
      </c>
      <c r="AA6" s="255" t="s">
        <v>128</v>
      </c>
      <c r="AB6" s="256" t="s">
        <v>129</v>
      </c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1"/>
        <v/>
      </c>
      <c r="I7" s="13" t="str">
        <f t="shared" si="2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0"/>
        <v>No Runner</v>
      </c>
      <c r="P7" s="55" t="str">
        <f>IF(K7&gt;0,IF(Q7="no","No",RANK(Q7,$Q$3:$Q$34,1)+COUNTIF($Q$3:Q7,Q7)-1),"No Runner")</f>
        <v>No Runner</v>
      </c>
      <c r="Q7" s="55" t="str">
        <f t="shared" si="6"/>
        <v>No Runner</v>
      </c>
      <c r="R7" s="55" t="str">
        <f t="shared" si="7"/>
        <v>No Runner</v>
      </c>
      <c r="S7" s="55" t="str">
        <f t="shared" si="8"/>
        <v/>
      </c>
      <c r="T7" s="344"/>
      <c r="U7" s="323" t="s">
        <v>49</v>
      </c>
      <c r="V7" s="324"/>
      <c r="W7" s="324"/>
      <c r="X7" s="325"/>
      <c r="Y7" s="335"/>
      <c r="Z7" s="254">
        <v>738</v>
      </c>
      <c r="AA7" s="255" t="s">
        <v>133</v>
      </c>
      <c r="AB7" s="256" t="s">
        <v>131</v>
      </c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1"/>
        <v/>
      </c>
      <c r="I8" s="13" t="str">
        <f t="shared" si="2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0"/>
        <v>No Runner</v>
      </c>
      <c r="P8" s="55" t="str">
        <f>IF(K8&gt;0,IF(Q8="no","No",RANK(Q8,$Q$3:$Q$34,1)+COUNTIF($Q$3:Q8,Q8)-1),"No Runner")</f>
        <v>No Runner</v>
      </c>
      <c r="Q8" s="55" t="str">
        <f t="shared" si="6"/>
        <v>No Runner</v>
      </c>
      <c r="R8" s="55" t="str">
        <f t="shared" si="7"/>
        <v>No Runner</v>
      </c>
      <c r="S8" s="55" t="str">
        <f t="shared" si="8"/>
        <v/>
      </c>
      <c r="T8" s="344"/>
      <c r="U8" s="317"/>
      <c r="V8" s="318"/>
      <c r="W8" s="318"/>
      <c r="X8" s="319"/>
      <c r="Y8" s="335"/>
      <c r="Z8" s="254">
        <v>807</v>
      </c>
      <c r="AA8" s="255" t="s">
        <v>137</v>
      </c>
      <c r="AB8" s="256" t="s">
        <v>138</v>
      </c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1"/>
        <v/>
      </c>
      <c r="I9" s="12" t="str">
        <f t="shared" si="2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0"/>
        <v>No Runner</v>
      </c>
      <c r="P9" s="55" t="str">
        <f>IF(K9&gt;0,IF(Q9="no","No",RANK(Q9,$Q$3:$Q$34,1)+COUNTIF($Q$3:Q9,Q9)-1),"No Runner")</f>
        <v>No Runner</v>
      </c>
      <c r="Q9" s="55" t="str">
        <f t="shared" si="6"/>
        <v>No Runner</v>
      </c>
      <c r="R9" s="55" t="str">
        <f t="shared" si="7"/>
        <v>No Runner</v>
      </c>
      <c r="S9" s="55" t="str">
        <f t="shared" si="8"/>
        <v/>
      </c>
      <c r="T9" s="344"/>
      <c r="U9" s="320"/>
      <c r="V9" s="321"/>
      <c r="W9" s="321"/>
      <c r="X9" s="322"/>
      <c r="Y9" s="335"/>
      <c r="Z9" s="254">
        <v>848</v>
      </c>
      <c r="AA9" s="255" t="s">
        <v>140</v>
      </c>
      <c r="AB9" s="256" t="s">
        <v>141</v>
      </c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1"/>
        <v/>
      </c>
      <c r="I10" s="17" t="str">
        <f t="shared" si="2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0"/>
        <v>No Runner</v>
      </c>
      <c r="P10" s="60" t="str">
        <f>IF(K10&gt;0,IF(Q10="no","No",RANK(Q10,$Q$3:$Q$34,1)+COUNTIF($Q$3:Q10,Q10)-1),"No Runner")</f>
        <v>No Runner</v>
      </c>
      <c r="Q10" s="60" t="str">
        <f t="shared" si="6"/>
        <v>No Runner</v>
      </c>
      <c r="R10" s="60" t="str">
        <f t="shared" si="7"/>
        <v>No Runner</v>
      </c>
      <c r="S10" s="60" t="str">
        <f t="shared" si="8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1"/>
        <v/>
      </c>
      <c r="I11" s="15" t="str">
        <f t="shared" si="2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6"/>
        <v>No Runner</v>
      </c>
      <c r="R11" s="50" t="str">
        <f t="shared" si="7"/>
        <v>No Runner</v>
      </c>
      <c r="S11" s="50" t="str">
        <f t="shared" si="8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1"/>
        <v/>
      </c>
      <c r="I12" s="13" t="str">
        <f t="shared" si="2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6"/>
        <v>No Runner</v>
      </c>
      <c r="R12" s="55" t="str">
        <f t="shared" si="7"/>
        <v>No Runner</v>
      </c>
      <c r="S12" s="55" t="str">
        <f t="shared" si="8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1"/>
        <v/>
      </c>
      <c r="I13" s="13" t="str">
        <f t="shared" si="2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6"/>
        <v>No Runner</v>
      </c>
      <c r="R13" s="55" t="str">
        <f t="shared" si="7"/>
        <v>No Runner</v>
      </c>
      <c r="S13" s="55" t="str">
        <f t="shared" si="8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1"/>
        <v/>
      </c>
      <c r="I14" s="13" t="str">
        <f t="shared" si="2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6"/>
        <v>No Runner</v>
      </c>
      <c r="R14" s="55" t="str">
        <f t="shared" si="7"/>
        <v>No Runner</v>
      </c>
      <c r="S14" s="55" t="str">
        <f t="shared" si="8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1"/>
        <v/>
      </c>
      <c r="I15" s="13" t="str">
        <f t="shared" si="2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6"/>
        <v>No Runner</v>
      </c>
      <c r="R15" s="55" t="str">
        <f t="shared" si="7"/>
        <v>No Runner</v>
      </c>
      <c r="S15" s="55" t="str">
        <f t="shared" si="8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1"/>
        <v/>
      </c>
      <c r="I16" s="13" t="str">
        <f t="shared" si="2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6"/>
        <v>No Runner</v>
      </c>
      <c r="R16" s="55" t="str">
        <f t="shared" si="7"/>
        <v>No Runner</v>
      </c>
      <c r="S16" s="55" t="str">
        <f t="shared" si="8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1"/>
        <v/>
      </c>
      <c r="I17" s="10" t="str">
        <f t="shared" si="2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6"/>
        <v>No Runner</v>
      </c>
      <c r="R17" s="55" t="str">
        <f t="shared" si="7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1"/>
        <v/>
      </c>
      <c r="I18" s="11" t="str">
        <f t="shared" si="2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6"/>
        <v>No Runner</v>
      </c>
      <c r="R18" s="60" t="str">
        <f t="shared" si="7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1"/>
        <v/>
      </c>
      <c r="I19" s="16" t="str">
        <f t="shared" si="2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6"/>
        <v>No Runner</v>
      </c>
      <c r="R19" s="50" t="str">
        <f t="shared" si="7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1"/>
        <v/>
      </c>
      <c r="I20" s="13" t="str">
        <f t="shared" si="2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6"/>
        <v>No Runner</v>
      </c>
      <c r="R20" s="55" t="str">
        <f t="shared" si="7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1"/>
        <v/>
      </c>
      <c r="I21" s="12" t="str">
        <f t="shared" si="2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6"/>
        <v>No Runner</v>
      </c>
      <c r="R21" s="55" t="str">
        <f t="shared" si="7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1"/>
        <v/>
      </c>
      <c r="I22" s="12" t="str">
        <f t="shared" si="2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6"/>
        <v>No Runner</v>
      </c>
      <c r="R22" s="55" t="str">
        <f t="shared" si="7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1"/>
        <v/>
      </c>
      <c r="I23" s="13" t="str">
        <f t="shared" si="2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6"/>
        <v>No Runner</v>
      </c>
      <c r="R23" s="55" t="str">
        <f t="shared" si="7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1"/>
        <v/>
      </c>
      <c r="I24" s="13" t="str">
        <f t="shared" si="2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6"/>
        <v>No Runner</v>
      </c>
      <c r="R24" s="55" t="str">
        <f t="shared" si="7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1"/>
        <v/>
      </c>
      <c r="I25" s="10" t="str">
        <f t="shared" si="2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6"/>
        <v>No Runner</v>
      </c>
      <c r="R25" s="55" t="str">
        <f t="shared" si="7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1"/>
        <v/>
      </c>
      <c r="I26" s="11" t="str">
        <f t="shared" si="2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6"/>
        <v>No Runner</v>
      </c>
      <c r="R26" s="60" t="str">
        <f t="shared" si="7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1"/>
        <v/>
      </c>
      <c r="I27" s="18" t="str">
        <f t="shared" si="2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6"/>
        <v>No Runner</v>
      </c>
      <c r="R27" s="50" t="str">
        <f t="shared" si="7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1"/>
        <v/>
      </c>
      <c r="I28" s="19" t="str">
        <f t="shared" si="2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6"/>
        <v>No Runner</v>
      </c>
      <c r="R28" s="55" t="str">
        <f t="shared" si="7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1"/>
        <v/>
      </c>
      <c r="I29" s="20" t="str">
        <f t="shared" si="2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6"/>
        <v>No Runner</v>
      </c>
      <c r="R29" s="55" t="str">
        <f t="shared" si="7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1"/>
        <v/>
      </c>
      <c r="I30" s="19" t="str">
        <f t="shared" si="2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6"/>
        <v>No Runner</v>
      </c>
      <c r="R30" s="55" t="str">
        <f t="shared" si="7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1"/>
        <v/>
      </c>
      <c r="I31" s="19" t="str">
        <f t="shared" si="2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6"/>
        <v>No Runner</v>
      </c>
      <c r="R31" s="55" t="str">
        <f t="shared" si="7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1"/>
        <v/>
      </c>
      <c r="I32" s="19" t="str">
        <f t="shared" si="2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6"/>
        <v>No Runner</v>
      </c>
      <c r="R32" s="55" t="str">
        <f t="shared" si="7"/>
        <v>No Runner</v>
      </c>
      <c r="S32" s="55" t="str">
        <f t="shared" si="10"/>
        <v/>
      </c>
      <c r="T32" s="344"/>
      <c r="U32" s="377" t="str">
        <f>C2&amp;" Finalists"</f>
        <v>100m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1"/>
        <v/>
      </c>
      <c r="I33" s="20" t="str">
        <f t="shared" si="2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6"/>
        <v>No Runner</v>
      </c>
      <c r="R33" s="55" t="str">
        <f t="shared" si="7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1"/>
        <v/>
      </c>
      <c r="I34" s="11" t="str">
        <f t="shared" si="2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6"/>
        <v>No Runner</v>
      </c>
      <c r="R34" s="60" t="str">
        <f t="shared" si="7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100m Final</v>
      </c>
      <c r="G35" s="46">
        <v>1</v>
      </c>
      <c r="H35" s="47" t="str">
        <f t="shared" ref="H35:H42" si="13">IFERROR(VLOOKUP($J35,$Z$2:$AB$34,2,0),"")</f>
        <v>Sullivan McAlinden</v>
      </c>
      <c r="I35" s="47" t="str">
        <f t="shared" ref="I35:I42" si="14">IFERROR(VLOOKUP($J35,$Z$2:$AB$34,3,0),"")</f>
        <v>The Adeyfield Academy</v>
      </c>
      <c r="J35" s="274">
        <v>706</v>
      </c>
      <c r="K35" s="246">
        <v>11.07</v>
      </c>
      <c r="L35" s="164" t="str">
        <f>IF($K35=$D$40,"Equal",IF($K35&lt;$D$40,IF($K35&gt;0,"NEW","" )," "))</f>
        <v xml:space="preserve"> </v>
      </c>
      <c r="M35" s="165" t="str">
        <f>IF($K35&lt;=$D$41,IF($K35&gt;0,"YES","" )," ")</f>
        <v xml:space="preserve"> </v>
      </c>
      <c r="N35" s="166" t="str">
        <f>IF($K35&lt;=$D$42,IF($K35&gt;0,"YES","" )," ")</f>
        <v xml:space="preserve"> </v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13"/>
        <v>Jamie Joseph</v>
      </c>
      <c r="I36" s="200" t="str">
        <f t="shared" si="14"/>
        <v xml:space="preserve">Hitchin boys school </v>
      </c>
      <c r="J36" s="275">
        <v>250</v>
      </c>
      <c r="K36" s="248">
        <v>11.16</v>
      </c>
      <c r="L36" s="167" t="str">
        <f>IF($K36=$D$40,"Equal",IF($K36&lt;$D$40,IF($K36&gt;0,"NEW","" )," "))</f>
        <v xml:space="preserve"> </v>
      </c>
      <c r="M36" s="168" t="str">
        <f>IF($K36&lt;=$D$41,IF($K36&gt;0,"YES","" )," ")</f>
        <v xml:space="preserve"> </v>
      </c>
      <c r="N36" s="169" t="str">
        <f>IF($K36&lt;=$D$42,IF($K36&gt;0,"YES","" )," ")</f>
        <v xml:space="preserve"> </v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5">IFERROR(INDEX($H$3:$H$34,MATCH($B36,$P$3:$P$34,0)),"")</f>
        <v/>
      </c>
      <c r="W36" s="198" t="str">
        <f t="shared" ref="W36:W42" si="16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13"/>
        <v>Mikhail F I L I P P O V</v>
      </c>
      <c r="I37" s="201" t="str">
        <f t="shared" si="14"/>
        <v>St Albans School</v>
      </c>
      <c r="J37" s="275">
        <v>578</v>
      </c>
      <c r="K37" s="248">
        <v>11.31</v>
      </c>
      <c r="L37" s="167" t="str">
        <f>IF($K37=$D$40,"Equal",IF($K37&lt;$D$40,IF($K37&gt;0,"NEW","" )," "))</f>
        <v xml:space="preserve"> </v>
      </c>
      <c r="M37" s="168" t="str">
        <f>IF($K37&lt;=$D$41,IF($K37&gt;0,"YES","" )," ")</f>
        <v xml:space="preserve"> </v>
      </c>
      <c r="N37" s="169" t="str">
        <f>IF($K37&lt;=$D$42,IF($K37&gt;0,"YES","" )," ")</f>
        <v xml:space="preserve"> </v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5"/>
        <v/>
      </c>
      <c r="W37" s="198" t="str">
        <f t="shared" si="16"/>
        <v/>
      </c>
      <c r="X37" s="65" t="str">
        <f t="shared" ref="X37:X42" si="17">IFERROR(INDEX($J$3:$J$34,MATCH($B37,$P$3:$P$34,0)),"")</f>
        <v/>
      </c>
      <c r="Y37" s="335"/>
      <c r="Z37" s="253">
        <v>578</v>
      </c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13"/>
        <v/>
      </c>
      <c r="I38" s="202" t="str">
        <f t="shared" si="14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5"/>
        <v/>
      </c>
      <c r="W38" s="198" t="str">
        <f t="shared" si="16"/>
        <v/>
      </c>
      <c r="X38" s="65" t="str">
        <f t="shared" si="17"/>
        <v/>
      </c>
      <c r="Y38" s="335"/>
      <c r="Z38" s="277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13"/>
        <v/>
      </c>
      <c r="I39" s="203" t="str">
        <f t="shared" si="14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5"/>
        <v/>
      </c>
      <c r="W39" s="198" t="str">
        <f t="shared" si="16"/>
        <v/>
      </c>
      <c r="X39" s="65" t="str">
        <f t="shared" si="17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10.9</v>
      </c>
      <c r="E40" s="387"/>
      <c r="G40" s="27">
        <v>6</v>
      </c>
      <c r="H40" s="35" t="str">
        <f t="shared" si="13"/>
        <v/>
      </c>
      <c r="I40" s="203" t="str">
        <f t="shared" si="14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5"/>
        <v/>
      </c>
      <c r="W40" s="198" t="str">
        <f t="shared" si="16"/>
        <v/>
      </c>
      <c r="X40" s="65" t="str">
        <f t="shared" si="17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10.8</v>
      </c>
      <c r="E41" s="387"/>
      <c r="G41" s="27">
        <v>7</v>
      </c>
      <c r="H41" s="35" t="str">
        <f t="shared" si="13"/>
        <v/>
      </c>
      <c r="I41" s="203" t="str">
        <f t="shared" si="14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5"/>
        <v/>
      </c>
      <c r="W41" s="198" t="str">
        <f t="shared" si="16"/>
        <v/>
      </c>
      <c r="X41" s="65" t="str">
        <f t="shared" si="17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11</v>
      </c>
      <c r="E42" s="388"/>
      <c r="G42" s="28">
        <v>8</v>
      </c>
      <c r="H42" s="36" t="str">
        <f t="shared" si="13"/>
        <v/>
      </c>
      <c r="I42" s="204" t="str">
        <f t="shared" si="14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5"/>
        <v/>
      </c>
      <c r="W42" s="199" t="str">
        <f t="shared" si="16"/>
        <v/>
      </c>
      <c r="X42" s="67" t="str">
        <f t="shared" si="17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U10:X12"/>
    <mergeCell ref="C2:D38"/>
    <mergeCell ref="U28:X30"/>
    <mergeCell ref="U25:X27"/>
    <mergeCell ref="U22:X24"/>
    <mergeCell ref="U19:X21"/>
    <mergeCell ref="U16:X18"/>
    <mergeCell ref="E35:E42"/>
    <mergeCell ref="P35:P42"/>
    <mergeCell ref="Z2:AB2"/>
    <mergeCell ref="E2:G2"/>
    <mergeCell ref="U2:X3"/>
    <mergeCell ref="U4:X6"/>
    <mergeCell ref="U32:X33"/>
    <mergeCell ref="A2:B32"/>
    <mergeCell ref="A33:A42"/>
    <mergeCell ref="C39:D39"/>
    <mergeCell ref="T2:T34"/>
    <mergeCell ref="Z36:AB36"/>
    <mergeCell ref="Y2:Y42"/>
    <mergeCell ref="U13:X15"/>
    <mergeCell ref="C1:AB1"/>
    <mergeCell ref="A1:B1"/>
    <mergeCell ref="B33:B34"/>
    <mergeCell ref="E27:G34"/>
    <mergeCell ref="E19:G26"/>
    <mergeCell ref="E11:G18"/>
    <mergeCell ref="E3:G10"/>
    <mergeCell ref="U7:X9"/>
  </mergeCells>
  <phoneticPr fontId="11" type="noConversion"/>
  <conditionalFormatting sqref="O3:O18">
    <cfRule type="cellIs" dxfId="104" priority="21" operator="between">
      <formula>1.9</formula>
      <formula>2.1</formula>
    </cfRule>
    <cfRule type="cellIs" dxfId="103" priority="22" operator="between">
      <formula>0.9</formula>
      <formula>1.1</formula>
    </cfRule>
  </conditionalFormatting>
  <conditionalFormatting sqref="O3:O42">
    <cfRule type="cellIs" dxfId="102" priority="1" operator="between">
      <formula>2.9</formula>
      <formula>3.1</formula>
    </cfRule>
  </conditionalFormatting>
  <conditionalFormatting sqref="O19:O34">
    <cfRule type="cellIs" dxfId="101" priority="15" operator="between">
      <formula>1.9</formula>
      <formula>2.1</formula>
    </cfRule>
    <cfRule type="cellIs" dxfId="100" priority="16" operator="between">
      <formula>0.9</formula>
      <formula>1.1</formula>
    </cfRule>
  </conditionalFormatting>
  <conditionalFormatting sqref="O35:O42">
    <cfRule type="cellIs" dxfId="99" priority="2" operator="between">
      <formula>1.9</formula>
      <formula>2.1</formula>
    </cfRule>
    <cfRule type="cellIs" dxfId="9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C16" zoomScale="125" zoomScaleNormal="125" workbookViewId="0">
      <selection activeCell="G35" sqref="G35:K36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24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41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44"/>
      <c r="U3" s="348"/>
      <c r="V3" s="349"/>
      <c r="W3" s="349"/>
      <c r="X3" s="350"/>
      <c r="Y3" s="335"/>
      <c r="Z3" s="254">
        <v>578</v>
      </c>
      <c r="AA3" s="255" t="s">
        <v>112</v>
      </c>
      <c r="AB3" s="256" t="s">
        <v>44</v>
      </c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44"/>
      <c r="U4" s="314" t="s">
        <v>20</v>
      </c>
      <c r="V4" s="315"/>
      <c r="W4" s="315"/>
      <c r="X4" s="316"/>
      <c r="Y4" s="335"/>
      <c r="Z4" s="254">
        <v>596</v>
      </c>
      <c r="AA4" s="255" t="s">
        <v>118</v>
      </c>
      <c r="AB4" s="256" t="s">
        <v>115</v>
      </c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44"/>
      <c r="U5" s="317"/>
      <c r="V5" s="318"/>
      <c r="W5" s="318"/>
      <c r="X5" s="319"/>
      <c r="Y5" s="335"/>
      <c r="Z5" s="254">
        <v>706</v>
      </c>
      <c r="AA5" s="255" t="s">
        <v>128</v>
      </c>
      <c r="AB5" s="256" t="s">
        <v>129</v>
      </c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44"/>
      <c r="U6" s="320"/>
      <c r="V6" s="321"/>
      <c r="W6" s="321"/>
      <c r="X6" s="322"/>
      <c r="Y6" s="335"/>
      <c r="Z6" s="254">
        <v>746</v>
      </c>
      <c r="AA6" s="255" t="s">
        <v>134</v>
      </c>
      <c r="AB6" s="256" t="s">
        <v>131</v>
      </c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44"/>
      <c r="U7" s="323" t="s">
        <v>49</v>
      </c>
      <c r="V7" s="324"/>
      <c r="W7" s="324"/>
      <c r="X7" s="325"/>
      <c r="Y7" s="335"/>
      <c r="Z7" s="254">
        <v>832</v>
      </c>
      <c r="AA7" s="255" t="s">
        <v>67</v>
      </c>
      <c r="AB7" s="256" t="s">
        <v>61</v>
      </c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44"/>
      <c r="U8" s="317"/>
      <c r="V8" s="318"/>
      <c r="W8" s="318"/>
      <c r="X8" s="319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44"/>
      <c r="U9" s="320"/>
      <c r="V9" s="321"/>
      <c r="W9" s="321"/>
      <c r="X9" s="322"/>
      <c r="Y9" s="335"/>
      <c r="Z9" s="254"/>
      <c r="AA9" s="255"/>
      <c r="AB9" s="256"/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44"/>
      <c r="U32" s="377" t="str">
        <f>C2&amp;" Finalists"</f>
        <v>200m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200m Final</v>
      </c>
      <c r="G35" s="46">
        <v>1</v>
      </c>
      <c r="H35" s="47" t="str">
        <f t="shared" si="0"/>
        <v>Sullivan McAlinden</v>
      </c>
      <c r="I35" s="47" t="str">
        <f t="shared" si="1"/>
        <v>The Adeyfield Academy</v>
      </c>
      <c r="J35" s="274">
        <v>706</v>
      </c>
      <c r="K35" s="296">
        <v>22.3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0"/>
        <v>Liam Roberts</v>
      </c>
      <c r="I36" s="200" t="str">
        <f t="shared" si="1"/>
        <v>Verulam</v>
      </c>
      <c r="J36" s="275">
        <v>832</v>
      </c>
      <c r="K36" s="297">
        <v>23.3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35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35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21.8</v>
      </c>
      <c r="E40" s="38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21.9</v>
      </c>
      <c r="E41" s="38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22.2</v>
      </c>
      <c r="E42" s="38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97" priority="11" operator="between">
      <formula>1.9</formula>
      <formula>2.1</formula>
    </cfRule>
    <cfRule type="cellIs" dxfId="96" priority="12" operator="between">
      <formula>0.9</formula>
      <formula>1.1</formula>
    </cfRule>
  </conditionalFormatting>
  <conditionalFormatting sqref="O3:O42">
    <cfRule type="cellIs" dxfId="95" priority="1" operator="between">
      <formula>2.9</formula>
      <formula>3.1</formula>
    </cfRule>
  </conditionalFormatting>
  <conditionalFormatting sqref="O19:O34">
    <cfRule type="cellIs" dxfId="94" priority="5" operator="between">
      <formula>1.9</formula>
      <formula>2.1</formula>
    </cfRule>
    <cfRule type="cellIs" dxfId="93" priority="6" operator="between">
      <formula>0.9</formula>
      <formula>1.1</formula>
    </cfRule>
  </conditionalFormatting>
  <conditionalFormatting sqref="O35:O42">
    <cfRule type="cellIs" dxfId="92" priority="2" operator="between">
      <formula>1.9</formula>
      <formula>2.1</formula>
    </cfRule>
    <cfRule type="cellIs" dxfId="91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D18" zoomScale="125" zoomScaleNormal="125" workbookViewId="0">
      <selection activeCell="G35" sqref="G35:K39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54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53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44"/>
      <c r="U2" s="345" t="s">
        <v>12</v>
      </c>
      <c r="V2" s="346"/>
      <c r="W2" s="346"/>
      <c r="X2" s="347"/>
      <c r="Y2" s="335"/>
      <c r="Z2" s="351" t="s">
        <v>13</v>
      </c>
      <c r="AA2" s="352"/>
      <c r="AB2" s="353"/>
    </row>
    <row r="3" spans="1:28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44"/>
      <c r="U3" s="348"/>
      <c r="V3" s="349"/>
      <c r="W3" s="349"/>
      <c r="X3" s="350"/>
      <c r="Y3" s="335"/>
      <c r="Z3" s="254">
        <v>114</v>
      </c>
      <c r="AA3" s="255" t="s">
        <v>68</v>
      </c>
      <c r="AB3" s="256" t="s">
        <v>65</v>
      </c>
    </row>
    <row r="4" spans="1:28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44"/>
      <c r="U4" s="314" t="s">
        <v>20</v>
      </c>
      <c r="V4" s="315"/>
      <c r="W4" s="315"/>
      <c r="X4" s="316"/>
      <c r="Y4" s="335"/>
      <c r="Z4" s="254">
        <v>116</v>
      </c>
      <c r="AA4" s="255" t="s">
        <v>86</v>
      </c>
      <c r="AB4" s="256" t="s">
        <v>65</v>
      </c>
    </row>
    <row r="5" spans="1:28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44"/>
      <c r="U5" s="317"/>
      <c r="V5" s="318"/>
      <c r="W5" s="318"/>
      <c r="X5" s="319"/>
      <c r="Y5" s="335"/>
      <c r="Z5" s="254">
        <v>219</v>
      </c>
      <c r="AA5" s="255" t="s">
        <v>96</v>
      </c>
      <c r="AB5" s="256" t="s">
        <v>63</v>
      </c>
    </row>
    <row r="6" spans="1:28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44"/>
      <c r="U6" s="320"/>
      <c r="V6" s="321"/>
      <c r="W6" s="321"/>
      <c r="X6" s="322"/>
      <c r="Y6" s="335"/>
      <c r="Z6" s="254">
        <v>325</v>
      </c>
      <c r="AA6" s="255" t="s">
        <v>103</v>
      </c>
      <c r="AB6" s="256" t="s">
        <v>77</v>
      </c>
    </row>
    <row r="7" spans="1:28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44"/>
      <c r="U7" s="323" t="s">
        <v>49</v>
      </c>
      <c r="V7" s="324"/>
      <c r="W7" s="324"/>
      <c r="X7" s="325"/>
      <c r="Y7" s="335"/>
      <c r="Z7" s="254">
        <v>589</v>
      </c>
      <c r="AA7" s="255" t="s">
        <v>114</v>
      </c>
      <c r="AB7" s="256" t="s">
        <v>115</v>
      </c>
    </row>
    <row r="8" spans="1:28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44"/>
      <c r="U8" s="317"/>
      <c r="V8" s="318"/>
      <c r="W8" s="318"/>
      <c r="X8" s="319"/>
      <c r="Y8" s="335"/>
      <c r="Z8" s="254">
        <v>728</v>
      </c>
      <c r="AA8" s="255" t="s">
        <v>130</v>
      </c>
      <c r="AB8" s="256" t="s">
        <v>131</v>
      </c>
    </row>
    <row r="9" spans="1:28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44"/>
      <c r="U9" s="320"/>
      <c r="V9" s="321"/>
      <c r="W9" s="321"/>
      <c r="X9" s="322"/>
      <c r="Y9" s="335"/>
      <c r="Z9" s="254">
        <v>729</v>
      </c>
      <c r="AA9" s="255" t="s">
        <v>132</v>
      </c>
      <c r="AB9" s="256" t="s">
        <v>131</v>
      </c>
    </row>
    <row r="10" spans="1:28" ht="9.9499999999999993" customHeight="1" thickBot="1">
      <c r="A10" s="335"/>
      <c r="B10" s="335"/>
      <c r="C10" s="338"/>
      <c r="D10" s="339"/>
      <c r="E10" s="332"/>
      <c r="F10" s="333"/>
      <c r="G10" s="334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44"/>
      <c r="U10" s="323" t="s">
        <v>48</v>
      </c>
      <c r="V10" s="324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6" t="s">
        <v>4</v>
      </c>
      <c r="F11" s="327"/>
      <c r="G11" s="328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44"/>
      <c r="U11" s="317"/>
      <c r="V11" s="318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1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44"/>
      <c r="U12" s="320"/>
      <c r="V12" s="321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1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44"/>
      <c r="U13" s="323" t="s">
        <v>50</v>
      </c>
      <c r="V13" s="324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1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44"/>
      <c r="U14" s="317"/>
      <c r="V14" s="318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1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44"/>
      <c r="U15" s="320"/>
      <c r="V15" s="321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1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44"/>
      <c r="U16" s="323" t="s">
        <v>51</v>
      </c>
      <c r="V16" s="324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1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44"/>
      <c r="U17" s="317"/>
      <c r="V17" s="318"/>
      <c r="W17" s="318"/>
      <c r="X17" s="319"/>
      <c r="Y17" s="335"/>
      <c r="Z17" s="254"/>
      <c r="AA17" s="255"/>
      <c r="AB17" s="256"/>
    </row>
    <row r="18" spans="1:28" ht="9.9499999999999993" customHeight="1" thickBot="1">
      <c r="A18" s="335"/>
      <c r="B18" s="335"/>
      <c r="C18" s="338"/>
      <c r="D18" s="339"/>
      <c r="E18" s="332"/>
      <c r="F18" s="333"/>
      <c r="G18" s="334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44"/>
      <c r="U18" s="320"/>
      <c r="V18" s="321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6" t="s">
        <v>6</v>
      </c>
      <c r="F19" s="327"/>
      <c r="G19" s="328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44"/>
      <c r="U19" s="323" t="s">
        <v>52</v>
      </c>
      <c r="V19" s="324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1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44"/>
      <c r="U20" s="317"/>
      <c r="V20" s="318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1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44"/>
      <c r="U21" s="320"/>
      <c r="V21" s="321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1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44"/>
      <c r="U22" s="356"/>
      <c r="V22" s="357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1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44"/>
      <c r="U23" s="359"/>
      <c r="V23" s="360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1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44"/>
      <c r="U24" s="362"/>
      <c r="V24" s="363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1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44"/>
      <c r="U25" s="356"/>
      <c r="V25" s="357"/>
      <c r="W25" s="357"/>
      <c r="X25" s="358"/>
      <c r="Y25" s="335"/>
      <c r="Z25" s="254"/>
      <c r="AA25" s="255"/>
      <c r="AB25" s="256"/>
    </row>
    <row r="26" spans="1:28" ht="9.9499999999999993" customHeight="1" thickBot="1">
      <c r="A26" s="335"/>
      <c r="B26" s="335"/>
      <c r="C26" s="338"/>
      <c r="D26" s="339"/>
      <c r="E26" s="332"/>
      <c r="F26" s="333"/>
      <c r="G26" s="334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44"/>
      <c r="U26" s="359"/>
      <c r="V26" s="360"/>
      <c r="W26" s="360"/>
      <c r="X26" s="361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65" t="s">
        <v>9</v>
      </c>
      <c r="F27" s="366"/>
      <c r="G27" s="367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44"/>
      <c r="U27" s="362"/>
      <c r="V27" s="363"/>
      <c r="W27" s="363"/>
      <c r="X27" s="364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68"/>
      <c r="F28" s="369"/>
      <c r="G28" s="370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44"/>
      <c r="U28" s="356"/>
      <c r="V28" s="357"/>
      <c r="W28" s="357"/>
      <c r="X28" s="358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68"/>
      <c r="F29" s="369"/>
      <c r="G29" s="370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44"/>
      <c r="U29" s="359"/>
      <c r="V29" s="360"/>
      <c r="W29" s="360"/>
      <c r="X29" s="361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68"/>
      <c r="F30" s="369"/>
      <c r="G30" s="370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44"/>
      <c r="U30" s="374"/>
      <c r="V30" s="375"/>
      <c r="W30" s="375"/>
      <c r="X30" s="376"/>
      <c r="Y30" s="335"/>
      <c r="Z30" s="254"/>
      <c r="AA30" s="255"/>
      <c r="AB30" s="256"/>
    </row>
    <row r="31" spans="1:28" ht="9.9499999999999993" customHeight="1" thickBot="1">
      <c r="A31" s="335"/>
      <c r="B31" s="335"/>
      <c r="C31" s="338"/>
      <c r="D31" s="339"/>
      <c r="E31" s="368"/>
      <c r="F31" s="369"/>
      <c r="G31" s="370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44"/>
      <c r="U31" s="42"/>
      <c r="V31" s="42"/>
      <c r="W31" s="42"/>
      <c r="Y31" s="335"/>
      <c r="Z31" s="254"/>
      <c r="AA31" s="255"/>
      <c r="AB31" s="256"/>
    </row>
    <row r="32" spans="1:28" ht="9.9499999999999993" customHeight="1" thickBot="1">
      <c r="A32" s="335"/>
      <c r="B32" s="335"/>
      <c r="C32" s="338"/>
      <c r="D32" s="339"/>
      <c r="E32" s="368"/>
      <c r="F32" s="369"/>
      <c r="G32" s="370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44"/>
      <c r="U32" s="377" t="str">
        <f>C2&amp;" Finalists"</f>
        <v>400m Finalists</v>
      </c>
      <c r="V32" s="378"/>
      <c r="W32" s="378"/>
      <c r="X32" s="379"/>
      <c r="Y32" s="335"/>
      <c r="Z32" s="254"/>
      <c r="AA32" s="255"/>
      <c r="AB32" s="256"/>
    </row>
    <row r="33" spans="1:29" ht="9.9499999999999993" customHeight="1">
      <c r="A33" s="383"/>
      <c r="B33" s="384" t="s">
        <v>11</v>
      </c>
      <c r="C33" s="338"/>
      <c r="D33" s="339"/>
      <c r="E33" s="368"/>
      <c r="F33" s="369"/>
      <c r="G33" s="370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44"/>
      <c r="U33" s="380"/>
      <c r="V33" s="381"/>
      <c r="W33" s="381"/>
      <c r="X33" s="382"/>
      <c r="Y33" s="335"/>
      <c r="Z33" s="254"/>
      <c r="AA33" s="255"/>
      <c r="AB33" s="256"/>
    </row>
    <row r="34" spans="1:29" ht="9.9499999999999993" customHeight="1" thickBot="1">
      <c r="A34" s="383"/>
      <c r="B34" s="385"/>
      <c r="C34" s="338"/>
      <c r="D34" s="339"/>
      <c r="E34" s="371"/>
      <c r="F34" s="372"/>
      <c r="G34" s="373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44"/>
      <c r="U34" s="68" t="s">
        <v>43</v>
      </c>
      <c r="V34" s="64" t="s">
        <v>1</v>
      </c>
      <c r="W34" s="198" t="s">
        <v>39</v>
      </c>
      <c r="X34" s="65" t="s">
        <v>8</v>
      </c>
      <c r="Y34" s="335"/>
      <c r="Z34" s="257"/>
      <c r="AA34" s="258"/>
      <c r="AB34" s="259"/>
    </row>
    <row r="35" spans="1:29" ht="9.9499999999999993" customHeight="1" thickBot="1">
      <c r="A35" s="383"/>
      <c r="B35" s="161">
        <v>1</v>
      </c>
      <c r="C35" s="338"/>
      <c r="D35" s="339"/>
      <c r="E35" s="386" t="str">
        <f>C2&amp;" Final"</f>
        <v>400m Final</v>
      </c>
      <c r="G35" s="46">
        <v>1</v>
      </c>
      <c r="H35" s="47" t="str">
        <f t="shared" si="0"/>
        <v>Henry Stewart</v>
      </c>
      <c r="I35" s="47" t="str">
        <f t="shared" si="1"/>
        <v xml:space="preserve">St Albans School </v>
      </c>
      <c r="J35" s="274">
        <v>589</v>
      </c>
      <c r="K35" s="246">
        <v>50.7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3"/>
      <c r="P35" s="389" t="str">
        <f ca="1">Entries!$A$1</f>
        <v>U19 Men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35"/>
      <c r="Z35" s="228"/>
      <c r="AA35" s="228"/>
      <c r="AB35" s="228"/>
    </row>
    <row r="36" spans="1:29" ht="9.9499999999999993" customHeight="1" thickBot="1">
      <c r="A36" s="383"/>
      <c r="B36" s="43">
        <v>2</v>
      </c>
      <c r="C36" s="338"/>
      <c r="D36" s="339"/>
      <c r="E36" s="387"/>
      <c r="G36" s="37">
        <v>2</v>
      </c>
      <c r="H36" s="34" t="str">
        <f t="shared" si="0"/>
        <v>Marcus Devenport</v>
      </c>
      <c r="I36" s="200" t="str">
        <f t="shared" si="1"/>
        <v>Kings Langley</v>
      </c>
      <c r="J36" s="275">
        <v>325</v>
      </c>
      <c r="K36" s="248">
        <v>52.7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159"/>
      <c r="P36" s="39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35"/>
      <c r="Z36" s="351" t="s">
        <v>46</v>
      </c>
      <c r="AA36" s="352" t="s">
        <v>45</v>
      </c>
      <c r="AB36" s="353"/>
    </row>
    <row r="37" spans="1:29" ht="9.9499999999999993" customHeight="1" thickBot="1">
      <c r="A37" s="383"/>
      <c r="B37" s="43">
        <v>3</v>
      </c>
      <c r="C37" s="338"/>
      <c r="D37" s="339"/>
      <c r="E37" s="387"/>
      <c r="G37" s="135">
        <v>3</v>
      </c>
      <c r="H37" s="136" t="str">
        <f t="shared" si="0"/>
        <v>Oliver  Broughton</v>
      </c>
      <c r="I37" s="201" t="str">
        <f t="shared" si="1"/>
        <v>The Bishop's Stortford High School</v>
      </c>
      <c r="J37" s="275">
        <v>729</v>
      </c>
      <c r="K37" s="248">
        <v>53.4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159"/>
      <c r="P37" s="39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35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83"/>
      <c r="B38" s="43">
        <v>4</v>
      </c>
      <c r="C38" s="340"/>
      <c r="D38" s="341"/>
      <c r="E38" s="387"/>
      <c r="G38" s="137">
        <v>4</v>
      </c>
      <c r="H38" s="39" t="str">
        <f t="shared" si="0"/>
        <v>Ben Garman</v>
      </c>
      <c r="I38" s="202" t="str">
        <f t="shared" si="1"/>
        <v>Berkhamsted</v>
      </c>
      <c r="J38" s="275">
        <v>114</v>
      </c>
      <c r="K38" s="248">
        <v>54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159"/>
      <c r="P38" s="39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35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83"/>
      <c r="B39" s="43">
        <v>5</v>
      </c>
      <c r="C39" s="354" t="s">
        <v>18</v>
      </c>
      <c r="D39" s="355"/>
      <c r="E39" s="387"/>
      <c r="G39" s="27">
        <v>5</v>
      </c>
      <c r="H39" s="35" t="str">
        <f t="shared" si="0"/>
        <v>Oscar Tranter</v>
      </c>
      <c r="I39" s="203" t="str">
        <f t="shared" si="1"/>
        <v>Berkhamsted</v>
      </c>
      <c r="J39" s="275">
        <v>116</v>
      </c>
      <c r="K39" s="248">
        <v>54.6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159"/>
      <c r="P39" s="39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35"/>
      <c r="Z39" s="41"/>
      <c r="AA39" s="41"/>
      <c r="AC39" s="41"/>
    </row>
    <row r="40" spans="1:29" ht="9.9499999999999993" customHeight="1">
      <c r="A40" s="383"/>
      <c r="B40" s="43">
        <v>6</v>
      </c>
      <c r="C40" s="95" t="s">
        <v>15</v>
      </c>
      <c r="D40" s="260">
        <v>48.9</v>
      </c>
      <c r="E40" s="38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9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35"/>
      <c r="Z40" s="41"/>
      <c r="AA40" s="41"/>
    </row>
    <row r="41" spans="1:29" ht="9.9499999999999993" customHeight="1">
      <c r="A41" s="383"/>
      <c r="B41" s="43">
        <v>7</v>
      </c>
      <c r="C41" s="96" t="s">
        <v>17</v>
      </c>
      <c r="D41" s="261">
        <v>48.8</v>
      </c>
      <c r="E41" s="38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9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35"/>
      <c r="Z41" s="41"/>
      <c r="AA41" s="41"/>
    </row>
    <row r="42" spans="1:29" ht="9.9499999999999993" customHeight="1" thickBot="1">
      <c r="A42" s="383"/>
      <c r="B42" s="45">
        <v>8</v>
      </c>
      <c r="C42" s="97" t="s">
        <v>16</v>
      </c>
      <c r="D42" s="262">
        <v>49.7</v>
      </c>
      <c r="E42" s="38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9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35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90" priority="11" operator="between">
      <formula>1.9</formula>
      <formula>2.1</formula>
    </cfRule>
    <cfRule type="cellIs" dxfId="89" priority="12" operator="between">
      <formula>0.9</formula>
      <formula>1.1</formula>
    </cfRule>
  </conditionalFormatting>
  <conditionalFormatting sqref="O3:O42">
    <cfRule type="cellIs" dxfId="88" priority="1" operator="between">
      <formula>2.9</formula>
      <formula>3.1</formula>
    </cfRule>
  </conditionalFormatting>
  <conditionalFormatting sqref="O19:O34">
    <cfRule type="cellIs" dxfId="87" priority="5" operator="between">
      <formula>1.9</formula>
      <formula>2.1</formula>
    </cfRule>
    <cfRule type="cellIs" dxfId="86" priority="6" operator="between">
      <formula>0.9</formula>
      <formula>1.1</formula>
    </cfRule>
  </conditionalFormatting>
  <conditionalFormatting sqref="O35:O42">
    <cfRule type="cellIs" dxfId="85" priority="2" operator="between">
      <formula>1.9</formula>
      <formula>2.1</formula>
    </cfRule>
    <cfRule type="cellIs" dxfId="8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71"/>
  <sheetViews>
    <sheetView topLeftCell="E27" zoomScale="125" zoomScaleNormal="125" workbookViewId="0">
      <selection activeCell="G39" sqref="G39:K42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2" width="10.28515625" style="41" hidden="1" customWidth="1"/>
    <col min="13" max="14" width="6.7109375" style="41" customWidth="1"/>
    <col min="15" max="16" width="5.85546875" style="41" customWidth="1"/>
    <col min="17" max="17" width="8.42578125" style="41" customWidth="1"/>
    <col min="18" max="18" width="8.140625" style="41" hidden="1" customWidth="1"/>
    <col min="19" max="19" width="9.42578125" style="41" hidden="1" customWidth="1"/>
    <col min="20" max="20" width="4.7109375" style="41" hidden="1" customWidth="1"/>
    <col min="21" max="21" width="5.140625" style="8" customWidth="1"/>
    <col min="22" max="22" width="6.7109375" style="8" customWidth="1"/>
    <col min="23" max="23" width="13.42578125" style="8" customWidth="1"/>
    <col min="24" max="24" width="18.28515625" style="8" customWidth="1"/>
    <col min="25" max="25" width="6.7109375" style="41" customWidth="1"/>
    <col min="26" max="26" width="4.42578125" style="8" customWidth="1"/>
    <col min="27" max="27" width="5.7109375" style="8" customWidth="1"/>
    <col min="28" max="28" width="15.7109375" style="44" customWidth="1"/>
    <col min="29" max="29" width="20.140625" style="44" customWidth="1"/>
    <col min="30" max="16384" width="9.140625" style="8"/>
  </cols>
  <sheetData>
    <row r="1" spans="1:29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</row>
    <row r="2" spans="1:29" ht="9.9499999999999993" customHeight="1" thickBot="1">
      <c r="A2" s="335"/>
      <c r="B2" s="335"/>
      <c r="C2" s="336" t="s">
        <v>19</v>
      </c>
      <c r="D2" s="337"/>
      <c r="E2" s="342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142</v>
      </c>
      <c r="L2" s="71" t="s">
        <v>47</v>
      </c>
      <c r="M2" s="173" t="s">
        <v>15</v>
      </c>
      <c r="N2" s="163" t="s">
        <v>17</v>
      </c>
      <c r="O2" s="162" t="s">
        <v>16</v>
      </c>
      <c r="P2" s="72" t="s">
        <v>5</v>
      </c>
      <c r="Q2" s="73" t="s">
        <v>10</v>
      </c>
      <c r="R2" s="226"/>
      <c r="S2" s="226"/>
      <c r="T2" s="226"/>
      <c r="U2" s="344"/>
      <c r="V2" s="345" t="s">
        <v>12</v>
      </c>
      <c r="W2" s="346"/>
      <c r="X2" s="346"/>
      <c r="Y2" s="347"/>
      <c r="Z2" s="335"/>
      <c r="AA2" s="351" t="s">
        <v>13</v>
      </c>
      <c r="AB2" s="352"/>
      <c r="AC2" s="353"/>
    </row>
    <row r="3" spans="1:29" ht="9.9499999999999993" customHeight="1" thickBot="1">
      <c r="A3" s="335"/>
      <c r="B3" s="335"/>
      <c r="C3" s="338"/>
      <c r="D3" s="339"/>
      <c r="E3" s="326" t="s">
        <v>3</v>
      </c>
      <c r="F3" s="327"/>
      <c r="G3" s="328"/>
      <c r="H3" s="39" t="str">
        <f t="shared" ref="H3:H9" si="0">IFERROR(VLOOKUP($J3,$AA$2:$AC$38,2,0),"")</f>
        <v/>
      </c>
      <c r="I3" s="39" t="str">
        <f t="shared" ref="I3:I9" si="1">IFERROR(VLOOKUP($J3,$AA$2:$AC$38,3,0),"")</f>
        <v/>
      </c>
      <c r="J3" s="245"/>
      <c r="K3" s="282"/>
      <c r="L3" s="282"/>
      <c r="M3" s="164" t="str">
        <f>IF($K3=$D$52,"Equal",IF($K3&lt;$D$52,IF($K3&gt;0,"NEW","" )," "))</f>
        <v/>
      </c>
      <c r="N3" s="165" t="str">
        <f>IF($K3&lt;=$D$53,IF($K3&gt;0,"YES","" )," ")</f>
        <v/>
      </c>
      <c r="O3" s="166" t="str">
        <f>IF($K3&lt;=$D$54,IF($K3&gt;0,"YES","" )," ")</f>
        <v/>
      </c>
      <c r="P3" s="49" t="str">
        <f>IF(K3&gt;0,RANK(K3,$K$3:$K$20,1),"No Runner")</f>
        <v>No Runner</v>
      </c>
      <c r="Q3" s="50" t="str">
        <f>IF(K3&gt;0,IF(R3="no","No",RANK(R3,$R$3:$R$38,1)+COUNTIF($R$3:R3,R3)-1),"No Runner")</f>
        <v>No Runner</v>
      </c>
      <c r="R3" s="31" t="str">
        <f>IF(K3&gt;0,IF(P3=1,K3,IF(T3&lt;13-COUNTIF($P$3:$P$38,1),K3,"no")),"No Runner")</f>
        <v>No Runner</v>
      </c>
      <c r="S3" s="31" t="str">
        <f>IF(K3&gt;0,IF(P3=1,"First",K3),"No Runner")</f>
        <v>No Runner</v>
      </c>
      <c r="T3" s="50" t="str">
        <f t="shared" ref="T3:T9" si="2">IF(K3&gt;0,IF(P3=1,"",COUNT($S$3:$S$38)+1-RANK(S3,$S$3:$S$38,0)),"")</f>
        <v/>
      </c>
      <c r="U3" s="344"/>
      <c r="V3" s="348"/>
      <c r="W3" s="349"/>
      <c r="X3" s="349"/>
      <c r="Y3" s="350"/>
      <c r="Z3" s="335"/>
      <c r="AA3" s="254">
        <v>40</v>
      </c>
      <c r="AB3" s="255" t="s">
        <v>84</v>
      </c>
      <c r="AC3" s="264" t="s">
        <v>85</v>
      </c>
    </row>
    <row r="4" spans="1:29" ht="9.9499999999999993" customHeight="1">
      <c r="A4" s="335"/>
      <c r="B4" s="335"/>
      <c r="C4" s="338"/>
      <c r="D4" s="339"/>
      <c r="E4" s="329"/>
      <c r="F4" s="330"/>
      <c r="G4" s="331"/>
      <c r="H4" s="13" t="str">
        <f t="shared" si="0"/>
        <v/>
      </c>
      <c r="I4" s="13" t="str">
        <f t="shared" si="1"/>
        <v/>
      </c>
      <c r="J4" s="247"/>
      <c r="K4" s="283"/>
      <c r="L4" s="283"/>
      <c r="M4" s="167" t="str">
        <f t="shared" ref="M4:M54" si="3">IF($K4=$D$52,"Equal",IF($K4&lt;$D$52,IF($K4&gt;0,"NEW","" )," "))</f>
        <v/>
      </c>
      <c r="N4" s="168" t="str">
        <f t="shared" ref="N4:N54" si="4">IF($K4&lt;=$D$53,IF($K4&gt;0,"YES","" )," ")</f>
        <v/>
      </c>
      <c r="O4" s="169" t="str">
        <f t="shared" ref="O4:O54" si="5">IF($K4&lt;=$D$54,IF($K4&gt;0,"YES","" )," ")</f>
        <v/>
      </c>
      <c r="P4" s="54" t="str">
        <f t="shared" ref="P4:P20" si="6">IF(K4&gt;0,RANK(K4,$K$3:$K$20,1),"No Runner")</f>
        <v>No Runner</v>
      </c>
      <c r="Q4" s="55" t="str">
        <f>IF(K4&gt;0,IF(R4="no","No",RANK(R4,$R$3:$R$38,1)+COUNTIF($R$3:R4,R4)-1),"No Runner")</f>
        <v>No Runner</v>
      </c>
      <c r="R4" s="32" t="str">
        <f t="shared" ref="R4:R38" si="7">IF(K4&gt;0,IF(P4=1,K4,IF(T4&lt;13-COUNTIF($P$3:$P$38,1),K4,"no")),"No Runner")</f>
        <v>No Runner</v>
      </c>
      <c r="S4" s="32" t="str">
        <f t="shared" ref="S4:S38" si="8">IF(K4&gt;0,IF(P4=1,"First",K4),"No Runner")</f>
        <v>No Runner</v>
      </c>
      <c r="T4" s="55" t="str">
        <f t="shared" si="2"/>
        <v/>
      </c>
      <c r="U4" s="344"/>
      <c r="V4" s="314" t="s">
        <v>20</v>
      </c>
      <c r="W4" s="315"/>
      <c r="X4" s="315"/>
      <c r="Y4" s="316"/>
      <c r="Z4" s="335"/>
      <c r="AA4" s="254">
        <v>183</v>
      </c>
      <c r="AB4" s="255" t="s">
        <v>89</v>
      </c>
      <c r="AC4" s="264" t="s">
        <v>90</v>
      </c>
    </row>
    <row r="5" spans="1:29" ht="9.9499999999999993" customHeight="1">
      <c r="A5" s="335"/>
      <c r="B5" s="335"/>
      <c r="C5" s="338"/>
      <c r="D5" s="339"/>
      <c r="E5" s="329"/>
      <c r="F5" s="330"/>
      <c r="G5" s="331"/>
      <c r="H5" s="13" t="str">
        <f t="shared" si="0"/>
        <v/>
      </c>
      <c r="I5" s="13" t="str">
        <f t="shared" si="1"/>
        <v/>
      </c>
      <c r="J5" s="247"/>
      <c r="K5" s="283"/>
      <c r="L5" s="283"/>
      <c r="M5" s="167" t="str">
        <f t="shared" si="3"/>
        <v/>
      </c>
      <c r="N5" s="168" t="str">
        <f t="shared" si="4"/>
        <v/>
      </c>
      <c r="O5" s="169" t="str">
        <f t="shared" si="5"/>
        <v/>
      </c>
      <c r="P5" s="54" t="str">
        <f t="shared" si="6"/>
        <v>No Runner</v>
      </c>
      <c r="Q5" s="55" t="str">
        <f>IF(K5&gt;0,IF(R5="no","No",RANK(R5,$R$3:$R$38,1)+COUNTIF($R$3:R5,R5)-1),"No Runner")</f>
        <v>No Runner</v>
      </c>
      <c r="R5" s="32" t="str">
        <f t="shared" si="7"/>
        <v>No Runner</v>
      </c>
      <c r="S5" s="32" t="str">
        <f t="shared" si="8"/>
        <v>No Runner</v>
      </c>
      <c r="T5" s="55" t="str">
        <f t="shared" si="2"/>
        <v/>
      </c>
      <c r="U5" s="344"/>
      <c r="V5" s="317"/>
      <c r="W5" s="318"/>
      <c r="X5" s="318"/>
      <c r="Y5" s="319"/>
      <c r="Z5" s="335"/>
      <c r="AA5" s="254">
        <v>393</v>
      </c>
      <c r="AB5" s="255" t="s">
        <v>104</v>
      </c>
      <c r="AC5" s="264" t="s">
        <v>105</v>
      </c>
    </row>
    <row r="6" spans="1:29" ht="9.9499999999999993" customHeight="1">
      <c r="A6" s="335"/>
      <c r="B6" s="335"/>
      <c r="C6" s="338"/>
      <c r="D6" s="339"/>
      <c r="E6" s="329"/>
      <c r="F6" s="330"/>
      <c r="G6" s="331"/>
      <c r="H6" s="13" t="str">
        <f t="shared" si="0"/>
        <v/>
      </c>
      <c r="I6" s="13" t="str">
        <f t="shared" si="1"/>
        <v/>
      </c>
      <c r="J6" s="247"/>
      <c r="K6" s="283"/>
      <c r="L6" s="283"/>
      <c r="M6" s="167" t="str">
        <f t="shared" si="3"/>
        <v/>
      </c>
      <c r="N6" s="168" t="str">
        <f t="shared" si="4"/>
        <v/>
      </c>
      <c r="O6" s="169" t="str">
        <f t="shared" si="5"/>
        <v/>
      </c>
      <c r="P6" s="54" t="str">
        <f t="shared" si="6"/>
        <v>No Runner</v>
      </c>
      <c r="Q6" s="55" t="str">
        <f>IF(K6&gt;0,IF(R6="no","No",RANK(R6,$R$3:$R$38,1)+COUNTIF($R$3:R6,R6)-1),"No Runner")</f>
        <v>No Runner</v>
      </c>
      <c r="R6" s="32" t="str">
        <f t="shared" si="7"/>
        <v>No Runner</v>
      </c>
      <c r="S6" s="32" t="str">
        <f t="shared" si="8"/>
        <v>No Runner</v>
      </c>
      <c r="T6" s="55" t="str">
        <f t="shared" si="2"/>
        <v/>
      </c>
      <c r="U6" s="344"/>
      <c r="V6" s="320"/>
      <c r="W6" s="321"/>
      <c r="X6" s="321"/>
      <c r="Y6" s="322"/>
      <c r="Z6" s="335"/>
      <c r="AA6" s="254">
        <v>592</v>
      </c>
      <c r="AB6" s="255" t="s">
        <v>117</v>
      </c>
      <c r="AC6" s="264" t="s">
        <v>115</v>
      </c>
    </row>
    <row r="7" spans="1:29" ht="9.9499999999999993" customHeight="1">
      <c r="A7" s="335"/>
      <c r="B7" s="335"/>
      <c r="C7" s="338"/>
      <c r="D7" s="339"/>
      <c r="E7" s="329"/>
      <c r="F7" s="330"/>
      <c r="G7" s="331"/>
      <c r="H7" s="13" t="str">
        <f t="shared" si="0"/>
        <v/>
      </c>
      <c r="I7" s="13" t="str">
        <f t="shared" si="1"/>
        <v/>
      </c>
      <c r="J7" s="247"/>
      <c r="K7" s="283"/>
      <c r="L7" s="283"/>
      <c r="M7" s="167" t="str">
        <f t="shared" si="3"/>
        <v/>
      </c>
      <c r="N7" s="168" t="str">
        <f t="shared" si="4"/>
        <v/>
      </c>
      <c r="O7" s="169" t="str">
        <f t="shared" si="5"/>
        <v/>
      </c>
      <c r="P7" s="54" t="str">
        <f t="shared" si="6"/>
        <v>No Runner</v>
      </c>
      <c r="Q7" s="55" t="str">
        <f>IF(K7&gt;0,IF(R7="no","No",RANK(R7,$R$3:$R$38,1)+COUNTIF($R$3:R7,R7)-1),"No Runner")</f>
        <v>No Runner</v>
      </c>
      <c r="R7" s="32" t="str">
        <f t="shared" si="7"/>
        <v>No Runner</v>
      </c>
      <c r="S7" s="32" t="str">
        <f t="shared" si="8"/>
        <v>No Runner</v>
      </c>
      <c r="T7" s="55" t="str">
        <f t="shared" si="2"/>
        <v/>
      </c>
      <c r="U7" s="344"/>
      <c r="V7" s="323" t="s">
        <v>49</v>
      </c>
      <c r="W7" s="324"/>
      <c r="X7" s="324"/>
      <c r="Y7" s="325"/>
      <c r="Z7" s="335"/>
      <c r="AA7" s="254">
        <v>618</v>
      </c>
      <c r="AB7" s="255" t="s">
        <v>119</v>
      </c>
      <c r="AC7" s="264" t="s">
        <v>120</v>
      </c>
    </row>
    <row r="8" spans="1:29" ht="9.9499999999999993" customHeight="1">
      <c r="A8" s="335"/>
      <c r="B8" s="335"/>
      <c r="C8" s="338"/>
      <c r="D8" s="339"/>
      <c r="E8" s="329"/>
      <c r="F8" s="330"/>
      <c r="G8" s="331"/>
      <c r="H8" s="13" t="str">
        <f t="shared" si="0"/>
        <v/>
      </c>
      <c r="I8" s="13" t="str">
        <f t="shared" si="1"/>
        <v/>
      </c>
      <c r="J8" s="247"/>
      <c r="K8" s="283"/>
      <c r="L8" s="283"/>
      <c r="M8" s="167" t="str">
        <f t="shared" si="3"/>
        <v/>
      </c>
      <c r="N8" s="168" t="str">
        <f t="shared" si="4"/>
        <v/>
      </c>
      <c r="O8" s="169" t="str">
        <f t="shared" si="5"/>
        <v/>
      </c>
      <c r="P8" s="54" t="str">
        <f t="shared" si="6"/>
        <v>No Runner</v>
      </c>
      <c r="Q8" s="55" t="str">
        <f>IF(K8&gt;0,IF(R8="no","No",RANK(R8,$R$3:$R$38,1)+COUNTIF($R$3:R8,R8)-1),"No Runner")</f>
        <v>No Runner</v>
      </c>
      <c r="R8" s="32" t="str">
        <f t="shared" si="7"/>
        <v>No Runner</v>
      </c>
      <c r="S8" s="32" t="str">
        <f t="shared" si="8"/>
        <v>No Runner</v>
      </c>
      <c r="T8" s="55" t="str">
        <f t="shared" si="2"/>
        <v/>
      </c>
      <c r="U8" s="344"/>
      <c r="V8" s="317"/>
      <c r="W8" s="318"/>
      <c r="X8" s="318"/>
      <c r="Y8" s="319"/>
      <c r="Z8" s="335"/>
      <c r="AA8" s="254">
        <v>648</v>
      </c>
      <c r="AB8" s="255" t="s">
        <v>121</v>
      </c>
      <c r="AC8" s="264" t="s">
        <v>73</v>
      </c>
    </row>
    <row r="9" spans="1:29" ht="9.9499999999999993" customHeight="1">
      <c r="A9" s="335"/>
      <c r="B9" s="335"/>
      <c r="C9" s="338"/>
      <c r="D9" s="339"/>
      <c r="E9" s="329"/>
      <c r="F9" s="330"/>
      <c r="G9" s="331"/>
      <c r="H9" s="12" t="str">
        <f t="shared" si="0"/>
        <v/>
      </c>
      <c r="I9" s="12" t="str">
        <f t="shared" si="1"/>
        <v/>
      </c>
      <c r="J9" s="247"/>
      <c r="K9" s="283"/>
      <c r="L9" s="283"/>
      <c r="M9" s="167" t="str">
        <f t="shared" si="3"/>
        <v/>
      </c>
      <c r="N9" s="168" t="str">
        <f t="shared" si="4"/>
        <v/>
      </c>
      <c r="O9" s="169" t="str">
        <f t="shared" si="5"/>
        <v/>
      </c>
      <c r="P9" s="54" t="str">
        <f t="shared" si="6"/>
        <v>No Runner</v>
      </c>
      <c r="Q9" s="55" t="str">
        <f>IF(K9&gt;0,IF(R9="no","No",RANK(R9,$R$3:$R$38,1)+COUNTIF($R$3:R9,R9)-1),"No Runner")</f>
        <v>No Runner</v>
      </c>
      <c r="R9" s="32" t="str">
        <f t="shared" si="7"/>
        <v>No Runner</v>
      </c>
      <c r="S9" s="32" t="str">
        <f t="shared" si="8"/>
        <v>No Runner</v>
      </c>
      <c r="T9" s="55" t="str">
        <f t="shared" si="2"/>
        <v/>
      </c>
      <c r="U9" s="344"/>
      <c r="V9" s="320"/>
      <c r="W9" s="321"/>
      <c r="X9" s="321"/>
      <c r="Y9" s="322"/>
      <c r="Z9" s="335"/>
      <c r="AA9" s="254">
        <v>731</v>
      </c>
      <c r="AB9" s="255" t="s">
        <v>70</v>
      </c>
      <c r="AC9" s="264" t="s">
        <v>131</v>
      </c>
    </row>
    <row r="10" spans="1:29" ht="9.9499999999999993" customHeight="1">
      <c r="A10" s="335"/>
      <c r="B10" s="335"/>
      <c r="C10" s="338"/>
      <c r="D10" s="339"/>
      <c r="E10" s="329"/>
      <c r="F10" s="330"/>
      <c r="G10" s="331"/>
      <c r="H10" s="233" t="str">
        <f t="shared" ref="H10:H38" si="9">IFERROR(VLOOKUP($J10,$AA$2:$AC$38,2,0),"")</f>
        <v/>
      </c>
      <c r="I10" s="233" t="str">
        <f t="shared" ref="I10:I38" si="10">IFERROR(VLOOKUP($J10,$AA$2:$AC$38,3,0),"")</f>
        <v/>
      </c>
      <c r="J10" s="281"/>
      <c r="K10" s="285"/>
      <c r="L10" s="285"/>
      <c r="M10" s="234" t="str">
        <f t="shared" si="3"/>
        <v/>
      </c>
      <c r="N10" s="235" t="str">
        <f t="shared" si="4"/>
        <v/>
      </c>
      <c r="O10" s="236" t="str">
        <f t="shared" si="5"/>
        <v/>
      </c>
      <c r="P10" s="237" t="str">
        <f t="shared" si="6"/>
        <v>No Runner</v>
      </c>
      <c r="Q10" s="55" t="str">
        <f>IF(K10&gt;0,IF(R10="no","No",RANK(R10,$R$3:$R$38,1)+COUNTIF($R$3:R10,R10)-1),"No Runner")</f>
        <v>No Runner</v>
      </c>
      <c r="R10" s="32" t="str">
        <f t="shared" si="7"/>
        <v>No Runner</v>
      </c>
      <c r="S10" s="32" t="str">
        <f>IF(K10&gt;0,IF(P10=1,"First",K10),"No Runner")</f>
        <v>No Runner</v>
      </c>
      <c r="T10" s="55" t="str">
        <f>IF(K10&gt;0,IF(P10=1,"",COUNT($S$3:$S$38)+1-RANK(S10,$S$3:$S$38,0)),"")</f>
        <v/>
      </c>
      <c r="U10" s="344"/>
      <c r="V10" s="229"/>
      <c r="W10" s="230"/>
      <c r="X10" s="230"/>
      <c r="Y10" s="231"/>
      <c r="Z10" s="335"/>
      <c r="AA10" s="254">
        <v>754</v>
      </c>
      <c r="AB10" s="255" t="s">
        <v>135</v>
      </c>
      <c r="AC10" s="264" t="s">
        <v>136</v>
      </c>
    </row>
    <row r="11" spans="1:29" ht="9.9499999999999993" customHeight="1">
      <c r="A11" s="335"/>
      <c r="B11" s="335"/>
      <c r="C11" s="338"/>
      <c r="D11" s="339"/>
      <c r="E11" s="329"/>
      <c r="F11" s="330"/>
      <c r="G11" s="331"/>
      <c r="H11" s="233" t="str">
        <f t="shared" si="9"/>
        <v/>
      </c>
      <c r="I11" s="233" t="str">
        <f t="shared" si="10"/>
        <v/>
      </c>
      <c r="J11" s="281"/>
      <c r="K11" s="285"/>
      <c r="L11" s="285"/>
      <c r="M11" s="234" t="str">
        <f t="shared" si="3"/>
        <v/>
      </c>
      <c r="N11" s="235" t="str">
        <f t="shared" si="4"/>
        <v/>
      </c>
      <c r="O11" s="236" t="str">
        <f t="shared" si="5"/>
        <v/>
      </c>
      <c r="P11" s="237" t="str">
        <f t="shared" si="6"/>
        <v>No Runner</v>
      </c>
      <c r="Q11" s="55" t="str">
        <f>IF(K11&gt;0,IF(R11="no","No",RANK(R11,$R$3:$R$38,1)+COUNTIF($R$3:R11,R11)-1),"No Runner")</f>
        <v>No Runner</v>
      </c>
      <c r="R11" s="32" t="str">
        <f t="shared" si="7"/>
        <v>No Runner</v>
      </c>
      <c r="S11" s="32" t="str">
        <f>IF(K11&gt;0,IF(P11=1,"First",K11),"No Runner")</f>
        <v>No Runner</v>
      </c>
      <c r="T11" s="55" t="str">
        <f>IF(K11&gt;0,IF(P11=1,"",COUNT($S$3:$S$38)+1-RANK(S11,$S$3:$S$38,0)),"")</f>
        <v/>
      </c>
      <c r="U11" s="344"/>
      <c r="V11" s="229"/>
      <c r="W11" s="230"/>
      <c r="X11" s="230"/>
      <c r="Y11" s="231"/>
      <c r="Z11" s="335"/>
      <c r="AA11" s="254"/>
      <c r="AB11" s="255"/>
      <c r="AC11" s="264"/>
    </row>
    <row r="12" spans="1:29" ht="9.9499999999999993" customHeight="1" thickBot="1">
      <c r="A12" s="335"/>
      <c r="B12" s="335"/>
      <c r="C12" s="338"/>
      <c r="D12" s="339"/>
      <c r="E12" s="329"/>
      <c r="F12" s="330"/>
      <c r="G12" s="331"/>
      <c r="H12" s="233" t="str">
        <f t="shared" si="9"/>
        <v/>
      </c>
      <c r="I12" s="233" t="str">
        <f t="shared" si="10"/>
        <v/>
      </c>
      <c r="J12" s="281"/>
      <c r="K12" s="285"/>
      <c r="L12" s="285"/>
      <c r="M12" s="234" t="str">
        <f t="shared" si="3"/>
        <v/>
      </c>
      <c r="N12" s="235" t="str">
        <f t="shared" si="4"/>
        <v/>
      </c>
      <c r="O12" s="236" t="str">
        <f t="shared" si="5"/>
        <v/>
      </c>
      <c r="P12" s="237" t="str">
        <f t="shared" si="6"/>
        <v>No Runner</v>
      </c>
      <c r="Q12" s="238" t="str">
        <f>IF(K12&gt;0,IF(R12="no","No",RANK(R12,$R$3:$R$38,1)+COUNTIF($R$3:R12,R12)-1),"No Runner")</f>
        <v>No Runner</v>
      </c>
      <c r="R12" s="32" t="str">
        <f t="shared" si="7"/>
        <v>No Runner</v>
      </c>
      <c r="S12" s="32" t="str">
        <f t="shared" si="8"/>
        <v>No Runner</v>
      </c>
      <c r="T12" s="60" t="str">
        <f t="shared" ref="T12:T23" si="11">IF(K12&gt;0,IF(P12=1,"",COUNT($S$3:$S$38)+1-RANK(S12,$S$3:$S$38,0)),"")</f>
        <v/>
      </c>
      <c r="U12" s="344"/>
      <c r="V12" s="323" t="s">
        <v>48</v>
      </c>
      <c r="W12" s="324"/>
      <c r="X12" s="324"/>
      <c r="Y12" s="325"/>
      <c r="Z12" s="335"/>
      <c r="AA12" s="254"/>
      <c r="AB12" s="255"/>
      <c r="AC12" s="264"/>
    </row>
    <row r="13" spans="1:29" ht="9.9499999999999993" customHeight="1">
      <c r="A13" s="335"/>
      <c r="B13" s="335"/>
      <c r="C13" s="338"/>
      <c r="D13" s="339"/>
      <c r="E13" s="392"/>
      <c r="F13" s="393"/>
      <c r="G13" s="394"/>
      <c r="H13" s="233" t="str">
        <f t="shared" si="9"/>
        <v/>
      </c>
      <c r="I13" s="233" t="str">
        <f t="shared" si="10"/>
        <v/>
      </c>
      <c r="J13" s="281"/>
      <c r="K13" s="285"/>
      <c r="L13" s="285"/>
      <c r="M13" s="234" t="str">
        <f t="shared" si="3"/>
        <v/>
      </c>
      <c r="N13" s="235" t="str">
        <f t="shared" si="4"/>
        <v/>
      </c>
      <c r="O13" s="236" t="str">
        <f t="shared" si="5"/>
        <v/>
      </c>
      <c r="P13" s="237" t="str">
        <f t="shared" si="6"/>
        <v>No Runner</v>
      </c>
      <c r="Q13" s="238" t="str">
        <f>IF(K13&gt;0,IF(R13="no","No",RANK(R13,$R$3:$R$38,1)+COUNTIF($R$3:R13,R13)-1),"No Runner")</f>
        <v>No Runner</v>
      </c>
      <c r="R13" s="32" t="str">
        <f t="shared" si="7"/>
        <v>No Runner</v>
      </c>
      <c r="S13" s="32" t="str">
        <f t="shared" si="8"/>
        <v>No Runner</v>
      </c>
      <c r="T13" s="50" t="str">
        <f t="shared" si="11"/>
        <v/>
      </c>
      <c r="U13" s="344"/>
      <c r="V13" s="317"/>
      <c r="W13" s="318"/>
      <c r="X13" s="318"/>
      <c r="Y13" s="319"/>
      <c r="Z13" s="335"/>
      <c r="AA13" s="254"/>
      <c r="AB13" s="255"/>
      <c r="AC13" s="264"/>
    </row>
    <row r="14" spans="1:29" ht="9.9499999999999993" customHeight="1">
      <c r="A14" s="335"/>
      <c r="B14" s="335"/>
      <c r="C14" s="338"/>
      <c r="D14" s="339"/>
      <c r="E14" s="392"/>
      <c r="F14" s="393"/>
      <c r="G14" s="394"/>
      <c r="H14" s="13" t="str">
        <f t="shared" si="9"/>
        <v/>
      </c>
      <c r="I14" s="13" t="str">
        <f t="shared" si="10"/>
        <v/>
      </c>
      <c r="J14" s="247"/>
      <c r="K14" s="283"/>
      <c r="L14" s="283"/>
      <c r="M14" s="167" t="str">
        <f t="shared" si="3"/>
        <v/>
      </c>
      <c r="N14" s="168" t="str">
        <f t="shared" si="4"/>
        <v/>
      </c>
      <c r="O14" s="169" t="str">
        <f t="shared" si="5"/>
        <v/>
      </c>
      <c r="P14" s="54" t="str">
        <f t="shared" si="6"/>
        <v>No Runner</v>
      </c>
      <c r="Q14" s="55" t="str">
        <f>IF(K14&gt;0,IF(R14="no","No",RANK(R14,$R$3:$R$38,1)+COUNTIF($R$3:R14,R14)-1),"No Runner")</f>
        <v>No Runner</v>
      </c>
      <c r="R14" s="32" t="str">
        <f t="shared" si="7"/>
        <v>No Runner</v>
      </c>
      <c r="S14" s="32" t="str">
        <f t="shared" si="8"/>
        <v>No Runner</v>
      </c>
      <c r="T14" s="55" t="str">
        <f t="shared" si="11"/>
        <v/>
      </c>
      <c r="U14" s="344"/>
      <c r="V14" s="320"/>
      <c r="W14" s="321"/>
      <c r="X14" s="321"/>
      <c r="Y14" s="322"/>
      <c r="Z14" s="335"/>
      <c r="AA14" s="254"/>
      <c r="AB14" s="255"/>
      <c r="AC14" s="264"/>
    </row>
    <row r="15" spans="1:29" ht="9.9499999999999993" customHeight="1">
      <c r="A15" s="335"/>
      <c r="B15" s="335"/>
      <c r="C15" s="338"/>
      <c r="D15" s="339"/>
      <c r="E15" s="392"/>
      <c r="F15" s="393"/>
      <c r="G15" s="394"/>
      <c r="H15" s="13" t="str">
        <f t="shared" si="9"/>
        <v/>
      </c>
      <c r="I15" s="13" t="str">
        <f t="shared" si="10"/>
        <v/>
      </c>
      <c r="J15" s="247"/>
      <c r="K15" s="283"/>
      <c r="L15" s="283"/>
      <c r="M15" s="167" t="str">
        <f t="shared" si="3"/>
        <v/>
      </c>
      <c r="N15" s="168" t="str">
        <f t="shared" si="4"/>
        <v/>
      </c>
      <c r="O15" s="169" t="str">
        <f t="shared" si="5"/>
        <v/>
      </c>
      <c r="P15" s="54" t="str">
        <f t="shared" si="6"/>
        <v>No Runner</v>
      </c>
      <c r="Q15" s="55" t="str">
        <f>IF(K15&gt;0,IF(R15="no","No",RANK(R15,$R$3:$R$38,1)+COUNTIF($R$3:R15,R15)-1),"No Runner")</f>
        <v>No Runner</v>
      </c>
      <c r="R15" s="32" t="str">
        <f t="shared" si="7"/>
        <v>No Runner</v>
      </c>
      <c r="S15" s="32" t="str">
        <f t="shared" si="8"/>
        <v>No Runner</v>
      </c>
      <c r="T15" s="55" t="str">
        <f t="shared" si="11"/>
        <v/>
      </c>
      <c r="U15" s="344"/>
      <c r="V15" s="323" t="s">
        <v>50</v>
      </c>
      <c r="W15" s="324"/>
      <c r="X15" s="324"/>
      <c r="Y15" s="325"/>
      <c r="Z15" s="335"/>
      <c r="AA15" s="254"/>
      <c r="AB15" s="255"/>
      <c r="AC15" s="264"/>
    </row>
    <row r="16" spans="1:29" ht="9.9499999999999993" customHeight="1">
      <c r="A16" s="335"/>
      <c r="B16" s="335"/>
      <c r="C16" s="338"/>
      <c r="D16" s="339"/>
      <c r="E16" s="392"/>
      <c r="F16" s="393"/>
      <c r="G16" s="394"/>
      <c r="H16" s="13" t="str">
        <f t="shared" si="9"/>
        <v/>
      </c>
      <c r="I16" s="13" t="str">
        <f t="shared" si="10"/>
        <v/>
      </c>
      <c r="J16" s="247"/>
      <c r="K16" s="283"/>
      <c r="L16" s="283"/>
      <c r="M16" s="167" t="str">
        <f t="shared" si="3"/>
        <v/>
      </c>
      <c r="N16" s="168" t="str">
        <f t="shared" si="4"/>
        <v/>
      </c>
      <c r="O16" s="169" t="str">
        <f t="shared" si="5"/>
        <v/>
      </c>
      <c r="P16" s="54" t="str">
        <f t="shared" si="6"/>
        <v>No Runner</v>
      </c>
      <c r="Q16" s="55" t="str">
        <f>IF(K16&gt;0,IF(R16="no","No",RANK(R16,$R$3:$R$38,1)+COUNTIF($R$3:R16,R16)-1),"No Runner")</f>
        <v>No Runner</v>
      </c>
      <c r="R16" s="32" t="str">
        <f t="shared" si="7"/>
        <v>No Runner</v>
      </c>
      <c r="S16" s="32" t="str">
        <f t="shared" si="8"/>
        <v>No Runner</v>
      </c>
      <c r="T16" s="55" t="str">
        <f t="shared" si="11"/>
        <v/>
      </c>
      <c r="U16" s="344"/>
      <c r="V16" s="317"/>
      <c r="W16" s="318"/>
      <c r="X16" s="318"/>
      <c r="Y16" s="319"/>
      <c r="Z16" s="335"/>
      <c r="AA16" s="254"/>
      <c r="AB16" s="255"/>
      <c r="AC16" s="264"/>
    </row>
    <row r="17" spans="1:29" ht="9.9499999999999993" customHeight="1">
      <c r="A17" s="335"/>
      <c r="B17" s="335"/>
      <c r="C17" s="338"/>
      <c r="D17" s="339"/>
      <c r="E17" s="392"/>
      <c r="F17" s="393"/>
      <c r="G17" s="394"/>
      <c r="H17" s="13" t="str">
        <f t="shared" si="9"/>
        <v/>
      </c>
      <c r="I17" s="13" t="str">
        <f t="shared" si="10"/>
        <v/>
      </c>
      <c r="J17" s="247"/>
      <c r="K17" s="283"/>
      <c r="L17" s="283"/>
      <c r="M17" s="167" t="str">
        <f t="shared" si="3"/>
        <v/>
      </c>
      <c r="N17" s="168" t="str">
        <f t="shared" si="4"/>
        <v/>
      </c>
      <c r="O17" s="169" t="str">
        <f t="shared" si="5"/>
        <v/>
      </c>
      <c r="P17" s="54" t="str">
        <f t="shared" si="6"/>
        <v>No Runner</v>
      </c>
      <c r="Q17" s="55" t="str">
        <f>IF(K17&gt;0,IF(R17="no","No",RANK(R17,$R$3:$R$38,1)+COUNTIF($R$3:R17,R17)-1),"No Runner")</f>
        <v>No Runner</v>
      </c>
      <c r="R17" s="32" t="str">
        <f t="shared" si="7"/>
        <v>No Runner</v>
      </c>
      <c r="S17" s="32" t="str">
        <f t="shared" si="8"/>
        <v>No Runner</v>
      </c>
      <c r="T17" s="55" t="str">
        <f t="shared" si="11"/>
        <v/>
      </c>
      <c r="U17" s="344"/>
      <c r="V17" s="320"/>
      <c r="W17" s="321"/>
      <c r="X17" s="321"/>
      <c r="Y17" s="322"/>
      <c r="Z17" s="335"/>
      <c r="AA17" s="254"/>
      <c r="AB17" s="255"/>
      <c r="AC17" s="264"/>
    </row>
    <row r="18" spans="1:29" ht="9.9499999999999993" customHeight="1">
      <c r="A18" s="335"/>
      <c r="B18" s="335"/>
      <c r="C18" s="338"/>
      <c r="D18" s="339"/>
      <c r="E18" s="392"/>
      <c r="F18" s="393"/>
      <c r="G18" s="394"/>
      <c r="H18" s="13" t="str">
        <f t="shared" si="9"/>
        <v/>
      </c>
      <c r="I18" s="13" t="str">
        <f t="shared" si="10"/>
        <v/>
      </c>
      <c r="J18" s="247"/>
      <c r="K18" s="283"/>
      <c r="L18" s="283"/>
      <c r="M18" s="167" t="str">
        <f t="shared" si="3"/>
        <v/>
      </c>
      <c r="N18" s="168" t="str">
        <f t="shared" si="4"/>
        <v/>
      </c>
      <c r="O18" s="169" t="str">
        <f t="shared" si="5"/>
        <v/>
      </c>
      <c r="P18" s="54" t="str">
        <f t="shared" si="6"/>
        <v>No Runner</v>
      </c>
      <c r="Q18" s="55" t="str">
        <f>IF(K18&gt;0,IF(R18="no","No",RANK(R18,$R$3:$R$38,1)+COUNTIF($R$3:R18,R18)-1),"No Runner")</f>
        <v>No Runner</v>
      </c>
      <c r="R18" s="32" t="str">
        <f t="shared" si="7"/>
        <v>No Runner</v>
      </c>
      <c r="S18" s="32" t="str">
        <f t="shared" si="8"/>
        <v>No Runner</v>
      </c>
      <c r="T18" s="55" t="str">
        <f t="shared" si="11"/>
        <v/>
      </c>
      <c r="U18" s="344"/>
      <c r="V18" s="323" t="s">
        <v>51</v>
      </c>
      <c r="W18" s="324"/>
      <c r="X18" s="324"/>
      <c r="Y18" s="325"/>
      <c r="Z18" s="335"/>
      <c r="AA18" s="254"/>
      <c r="AB18" s="255"/>
      <c r="AC18" s="264"/>
    </row>
    <row r="19" spans="1:29" ht="9.9499999999999993" customHeight="1">
      <c r="A19" s="335"/>
      <c r="B19" s="335"/>
      <c r="C19" s="338"/>
      <c r="D19" s="339"/>
      <c r="E19" s="392"/>
      <c r="F19" s="393"/>
      <c r="G19" s="394"/>
      <c r="H19" s="7" t="str">
        <f t="shared" si="9"/>
        <v/>
      </c>
      <c r="I19" s="10" t="str">
        <f t="shared" si="10"/>
        <v/>
      </c>
      <c r="J19" s="249"/>
      <c r="K19" s="283"/>
      <c r="L19" s="283"/>
      <c r="M19" s="167" t="str">
        <f t="shared" si="3"/>
        <v/>
      </c>
      <c r="N19" s="168" t="str">
        <f t="shared" si="4"/>
        <v/>
      </c>
      <c r="O19" s="169" t="str">
        <f t="shared" si="5"/>
        <v/>
      </c>
      <c r="P19" s="54" t="str">
        <f t="shared" si="6"/>
        <v>No Runner</v>
      </c>
      <c r="Q19" s="55" t="str">
        <f>IF(K19&gt;0,IF(R19="no","No",RANK(R19,$R$3:$R$38,1)+COUNTIF($R$3:R19,R19)-1),"No Runner")</f>
        <v>No Runner</v>
      </c>
      <c r="R19" s="32" t="str">
        <f t="shared" si="7"/>
        <v>No Runner</v>
      </c>
      <c r="S19" s="32" t="str">
        <f t="shared" si="8"/>
        <v>No Runner</v>
      </c>
      <c r="T19" s="55" t="str">
        <f t="shared" si="11"/>
        <v/>
      </c>
      <c r="U19" s="344"/>
      <c r="V19" s="317"/>
      <c r="W19" s="318"/>
      <c r="X19" s="318"/>
      <c r="Y19" s="319"/>
      <c r="Z19" s="335"/>
      <c r="AA19" s="254"/>
      <c r="AB19" s="255"/>
      <c r="AC19" s="264"/>
    </row>
    <row r="20" spans="1:29" ht="9.9499999999999993" customHeight="1" thickBot="1">
      <c r="A20" s="335"/>
      <c r="B20" s="335"/>
      <c r="C20" s="338"/>
      <c r="D20" s="339"/>
      <c r="E20" s="395"/>
      <c r="F20" s="396"/>
      <c r="G20" s="397"/>
      <c r="H20" s="9" t="str">
        <f t="shared" si="9"/>
        <v/>
      </c>
      <c r="I20" s="11" t="str">
        <f t="shared" si="10"/>
        <v/>
      </c>
      <c r="J20" s="263"/>
      <c r="K20" s="284"/>
      <c r="L20" s="284"/>
      <c r="M20" s="170" t="str">
        <f t="shared" si="3"/>
        <v/>
      </c>
      <c r="N20" s="171" t="str">
        <f t="shared" si="4"/>
        <v/>
      </c>
      <c r="O20" s="172" t="str">
        <f t="shared" si="5"/>
        <v/>
      </c>
      <c r="P20" s="59" t="str">
        <f t="shared" si="6"/>
        <v>No Runner</v>
      </c>
      <c r="Q20" s="60" t="str">
        <f>IF(K20&gt;0,IF(R20="no","No",RANK(R20,$R$3:$R$38,1)+COUNTIF($R$3:R20,R20)-1),"No Runner")</f>
        <v>No Runner</v>
      </c>
      <c r="R20" s="33" t="str">
        <f t="shared" si="7"/>
        <v>No Runner</v>
      </c>
      <c r="S20" s="33" t="str">
        <f t="shared" si="8"/>
        <v>No Runner</v>
      </c>
      <c r="T20" s="60" t="str">
        <f t="shared" si="11"/>
        <v/>
      </c>
      <c r="U20" s="344"/>
      <c r="V20" s="320"/>
      <c r="W20" s="321"/>
      <c r="X20" s="321"/>
      <c r="Y20" s="322"/>
      <c r="Z20" s="335"/>
      <c r="AA20" s="254"/>
      <c r="AB20" s="255"/>
      <c r="AC20" s="264"/>
    </row>
    <row r="21" spans="1:29" ht="9.9499999999999993" customHeight="1">
      <c r="A21" s="335"/>
      <c r="B21" s="335"/>
      <c r="C21" s="338"/>
      <c r="D21" s="339"/>
      <c r="E21" s="326" t="s">
        <v>4</v>
      </c>
      <c r="F21" s="327"/>
      <c r="G21" s="328"/>
      <c r="H21" s="16" t="str">
        <f t="shared" si="9"/>
        <v/>
      </c>
      <c r="I21" s="16" t="str">
        <f t="shared" si="10"/>
        <v/>
      </c>
      <c r="J21" s="273"/>
      <c r="K21" s="282"/>
      <c r="L21" s="282"/>
      <c r="M21" s="164" t="str">
        <f t="shared" si="3"/>
        <v/>
      </c>
      <c r="N21" s="165" t="str">
        <f t="shared" si="4"/>
        <v/>
      </c>
      <c r="O21" s="166" t="str">
        <f t="shared" si="5"/>
        <v/>
      </c>
      <c r="P21" s="49" t="str">
        <f>IF(K21&gt;0,RANK(K21,$K$21:$K$38,1),"No Runner")</f>
        <v>No Runner</v>
      </c>
      <c r="Q21" s="50" t="str">
        <f>IF(K21&gt;0,IF(R21="no","No",RANK(R21,$R$3:$R$38,1)+COUNTIF($R$3:R21,R21)-1),"No Runner")</f>
        <v>No Runner</v>
      </c>
      <c r="R21" s="31" t="str">
        <f t="shared" si="7"/>
        <v>No Runner</v>
      </c>
      <c r="S21" s="31" t="str">
        <f t="shared" si="8"/>
        <v>No Runner</v>
      </c>
      <c r="T21" s="50" t="str">
        <f t="shared" si="11"/>
        <v/>
      </c>
      <c r="U21" s="344"/>
      <c r="V21" s="323" t="s">
        <v>52</v>
      </c>
      <c r="W21" s="324"/>
      <c r="X21" s="324"/>
      <c r="Y21" s="325"/>
      <c r="Z21" s="335"/>
      <c r="AA21" s="254"/>
      <c r="AB21" s="255"/>
      <c r="AC21" s="264"/>
    </row>
    <row r="22" spans="1:29" ht="9.9499999999999993" customHeight="1">
      <c r="A22" s="335"/>
      <c r="B22" s="335"/>
      <c r="C22" s="338"/>
      <c r="D22" s="339"/>
      <c r="E22" s="329"/>
      <c r="F22" s="330"/>
      <c r="G22" s="331"/>
      <c r="H22" s="13" t="str">
        <f t="shared" si="9"/>
        <v/>
      </c>
      <c r="I22" s="13" t="str">
        <f t="shared" si="10"/>
        <v/>
      </c>
      <c r="J22" s="247"/>
      <c r="K22" s="283"/>
      <c r="L22" s="283"/>
      <c r="M22" s="167" t="str">
        <f t="shared" si="3"/>
        <v/>
      </c>
      <c r="N22" s="168" t="str">
        <f t="shared" si="4"/>
        <v/>
      </c>
      <c r="O22" s="169" t="str">
        <f t="shared" si="5"/>
        <v/>
      </c>
      <c r="P22" s="54" t="str">
        <f t="shared" ref="P22:P38" si="12">IF(K22&gt;0,RANK(K22,$K$21:$K$38,1),"No Runner")</f>
        <v>No Runner</v>
      </c>
      <c r="Q22" s="55" t="str">
        <f>IF(K22&gt;0,IF(R22="no","No",RANK(R22,$R$3:$R$38,1)+COUNTIF($R$3:R22,R22)-1),"No Runner")</f>
        <v>No Runner</v>
      </c>
      <c r="R22" s="32" t="str">
        <f t="shared" si="7"/>
        <v>No Runner</v>
      </c>
      <c r="S22" s="32" t="str">
        <f t="shared" si="8"/>
        <v>No Runner</v>
      </c>
      <c r="T22" s="55" t="str">
        <f t="shared" si="11"/>
        <v/>
      </c>
      <c r="U22" s="344"/>
      <c r="V22" s="317"/>
      <c r="W22" s="318"/>
      <c r="X22" s="318"/>
      <c r="Y22" s="319"/>
      <c r="Z22" s="335"/>
      <c r="AA22" s="254"/>
      <c r="AB22" s="255"/>
      <c r="AC22" s="264"/>
    </row>
    <row r="23" spans="1:29" ht="9.9499999999999993" customHeight="1">
      <c r="A23" s="335"/>
      <c r="B23" s="335"/>
      <c r="C23" s="338"/>
      <c r="D23" s="339"/>
      <c r="E23" s="329"/>
      <c r="F23" s="330"/>
      <c r="G23" s="331"/>
      <c r="H23" s="12" t="str">
        <f t="shared" si="9"/>
        <v/>
      </c>
      <c r="I23" s="12" t="str">
        <f t="shared" si="10"/>
        <v/>
      </c>
      <c r="J23" s="247"/>
      <c r="K23" s="283"/>
      <c r="L23" s="283"/>
      <c r="M23" s="167" t="str">
        <f t="shared" si="3"/>
        <v/>
      </c>
      <c r="N23" s="168" t="str">
        <f t="shared" si="4"/>
        <v/>
      </c>
      <c r="O23" s="169" t="str">
        <f t="shared" si="5"/>
        <v/>
      </c>
      <c r="P23" s="54" t="str">
        <f t="shared" si="12"/>
        <v>No Runner</v>
      </c>
      <c r="Q23" s="55" t="str">
        <f>IF(K23&gt;0,IF(R23="no","No",RANK(R23,$R$3:$R$38,1)+COUNTIF($R$3:R23,R23)-1),"No Runner")</f>
        <v>No Runner</v>
      </c>
      <c r="R23" s="32" t="str">
        <f t="shared" si="7"/>
        <v>No Runner</v>
      </c>
      <c r="S23" s="32" t="str">
        <f t="shared" si="8"/>
        <v>No Runner</v>
      </c>
      <c r="T23" s="55" t="str">
        <f t="shared" si="11"/>
        <v/>
      </c>
      <c r="U23" s="344"/>
      <c r="V23" s="320"/>
      <c r="W23" s="321"/>
      <c r="X23" s="321"/>
      <c r="Y23" s="322"/>
      <c r="Z23" s="335"/>
      <c r="AA23" s="254"/>
      <c r="AB23" s="255"/>
      <c r="AC23" s="264"/>
    </row>
    <row r="24" spans="1:29" ht="9.9499999999999993" customHeight="1">
      <c r="A24" s="335"/>
      <c r="B24" s="335"/>
      <c r="C24" s="338"/>
      <c r="D24" s="339"/>
      <c r="E24" s="329"/>
      <c r="F24" s="330"/>
      <c r="G24" s="331"/>
      <c r="H24" s="12" t="str">
        <f t="shared" si="9"/>
        <v/>
      </c>
      <c r="I24" s="12" t="str">
        <f t="shared" si="10"/>
        <v/>
      </c>
      <c r="J24" s="247"/>
      <c r="K24" s="283"/>
      <c r="L24" s="283"/>
      <c r="M24" s="167" t="str">
        <f t="shared" si="3"/>
        <v/>
      </c>
      <c r="N24" s="168" t="str">
        <f t="shared" si="4"/>
        <v/>
      </c>
      <c r="O24" s="169" t="str">
        <f t="shared" si="5"/>
        <v/>
      </c>
      <c r="P24" s="54" t="str">
        <f t="shared" si="12"/>
        <v>No Runner</v>
      </c>
      <c r="Q24" s="55" t="str">
        <f>IF(K24&gt;0,IF(R24="no","No",RANK(R24,$R$3:$R$38,1)+COUNTIF($R$3:R24,R24)-1),"No Runner")</f>
        <v>No Runner</v>
      </c>
      <c r="R24" s="32" t="str">
        <f t="shared" si="7"/>
        <v>No Runner</v>
      </c>
      <c r="S24" s="32" t="str">
        <f>IF(K24&gt;0,IF(P24=1,"First",K24),"No Runner")</f>
        <v>No Runner</v>
      </c>
      <c r="T24" s="55" t="str">
        <f>IF(K24&gt;0,IF(P24=1,"",COUNT($S$3:$S$38)+1-RANK(S24,$S$3:$S$38,0)),"")</f>
        <v/>
      </c>
      <c r="U24" s="344"/>
      <c r="V24" s="229"/>
      <c r="W24" s="230"/>
      <c r="X24" s="230"/>
      <c r="Y24" s="231"/>
      <c r="Z24" s="335"/>
      <c r="AA24" s="254"/>
      <c r="AB24" s="255"/>
      <c r="AC24" s="264"/>
    </row>
    <row r="25" spans="1:29" ht="9.9499999999999993" customHeight="1">
      <c r="A25" s="335"/>
      <c r="B25" s="335"/>
      <c r="C25" s="338"/>
      <c r="D25" s="339"/>
      <c r="E25" s="329"/>
      <c r="F25" s="330"/>
      <c r="G25" s="331"/>
      <c r="H25" s="12" t="str">
        <f t="shared" si="9"/>
        <v/>
      </c>
      <c r="I25" s="12" t="str">
        <f t="shared" si="10"/>
        <v/>
      </c>
      <c r="J25" s="247"/>
      <c r="K25" s="283"/>
      <c r="L25" s="283"/>
      <c r="M25" s="167" t="str">
        <f t="shared" si="3"/>
        <v/>
      </c>
      <c r="N25" s="168" t="str">
        <f t="shared" si="4"/>
        <v/>
      </c>
      <c r="O25" s="169" t="str">
        <f t="shared" si="5"/>
        <v/>
      </c>
      <c r="P25" s="54" t="str">
        <f t="shared" si="12"/>
        <v>No Runner</v>
      </c>
      <c r="Q25" s="55" t="str">
        <f>IF(K25&gt;0,IF(R25="no","No",RANK(R25,$R$3:$R$38,1)+COUNTIF($R$3:R25,R25)-1),"No Runner")</f>
        <v>No Runner</v>
      </c>
      <c r="R25" s="32" t="str">
        <f t="shared" si="7"/>
        <v>No Runner</v>
      </c>
      <c r="S25" s="32" t="str">
        <f>IF(K25&gt;0,IF(P25=1,"First",K25),"No Runner")</f>
        <v>No Runner</v>
      </c>
      <c r="T25" s="55" t="str">
        <f>IF(K25&gt;0,IF(P25=1,"",COUNT($S$3:$S$38)+1-RANK(S25,$S$3:$S$38,0)),"")</f>
        <v/>
      </c>
      <c r="U25" s="344"/>
      <c r="V25" s="229"/>
      <c r="W25" s="230"/>
      <c r="X25" s="230"/>
      <c r="Y25" s="231"/>
      <c r="Z25" s="335"/>
      <c r="AA25" s="254"/>
      <c r="AB25" s="255"/>
      <c r="AC25" s="264"/>
    </row>
    <row r="26" spans="1:29" ht="9.9499999999999993" customHeight="1">
      <c r="A26" s="335"/>
      <c r="B26" s="335"/>
      <c r="C26" s="338"/>
      <c r="D26" s="339"/>
      <c r="E26" s="329"/>
      <c r="F26" s="330"/>
      <c r="G26" s="331"/>
      <c r="H26" s="12" t="str">
        <f t="shared" si="9"/>
        <v/>
      </c>
      <c r="I26" s="12" t="str">
        <f t="shared" si="10"/>
        <v/>
      </c>
      <c r="J26" s="247"/>
      <c r="K26" s="283"/>
      <c r="L26" s="283"/>
      <c r="M26" s="167" t="str">
        <f t="shared" si="3"/>
        <v/>
      </c>
      <c r="N26" s="168" t="str">
        <f t="shared" si="4"/>
        <v/>
      </c>
      <c r="O26" s="169" t="str">
        <f t="shared" si="5"/>
        <v/>
      </c>
      <c r="P26" s="54" t="str">
        <f t="shared" si="12"/>
        <v>No Runner</v>
      </c>
      <c r="Q26" s="55" t="str">
        <f>IF(K26&gt;0,IF(R26="no","No",RANK(R26,$R$3:$R$38,1)+COUNTIF($R$3:R26,R26)-1),"No Runner")</f>
        <v>No Runner</v>
      </c>
      <c r="R26" s="32" t="str">
        <f t="shared" si="7"/>
        <v>No Runner</v>
      </c>
      <c r="S26" s="32" t="str">
        <f>IF(K26&gt;0,IF(P26=1,"First",K26),"No Runner")</f>
        <v>No Runner</v>
      </c>
      <c r="T26" s="55" t="str">
        <f>IF(K26&gt;0,IF(P26=1,"",COUNT($S$3:$S$38)+1-RANK(S26,$S$3:$S$38,0)),"")</f>
        <v/>
      </c>
      <c r="U26" s="344"/>
      <c r="V26" s="356"/>
      <c r="W26" s="357"/>
      <c r="X26" s="357"/>
      <c r="Y26" s="358"/>
      <c r="Z26" s="335"/>
      <c r="AA26" s="254"/>
      <c r="AB26" s="255"/>
      <c r="AC26" s="264"/>
    </row>
    <row r="27" spans="1:29" ht="9.9499999999999993" customHeight="1">
      <c r="A27" s="335"/>
      <c r="B27" s="335"/>
      <c r="C27" s="338"/>
      <c r="D27" s="339"/>
      <c r="E27" s="329"/>
      <c r="F27" s="330"/>
      <c r="G27" s="331"/>
      <c r="H27" s="13" t="str">
        <f t="shared" si="9"/>
        <v/>
      </c>
      <c r="I27" s="13" t="str">
        <f t="shared" si="10"/>
        <v/>
      </c>
      <c r="J27" s="247"/>
      <c r="K27" s="283"/>
      <c r="L27" s="283"/>
      <c r="M27" s="167" t="str">
        <f t="shared" si="3"/>
        <v/>
      </c>
      <c r="N27" s="168" t="str">
        <f t="shared" si="4"/>
        <v/>
      </c>
      <c r="O27" s="169" t="str">
        <f t="shared" si="5"/>
        <v/>
      </c>
      <c r="P27" s="54" t="str">
        <f t="shared" si="12"/>
        <v>No Runner</v>
      </c>
      <c r="Q27" s="55" t="str">
        <f>IF(K27&gt;0,IF(R27="no","No",RANK(R27,$R$3:$R$38,1)+COUNTIF($R$3:R27,R27)-1),"No Runner")</f>
        <v>No Runner</v>
      </c>
      <c r="R27" s="32" t="str">
        <f t="shared" si="7"/>
        <v>No Runner</v>
      </c>
      <c r="S27" s="32" t="str">
        <f t="shared" si="8"/>
        <v>No Runner</v>
      </c>
      <c r="T27" s="55" t="str">
        <f t="shared" ref="T27:T38" si="13">IF(K27&gt;0,IF(P27=1,"",COUNT($S$3:$S$38)+1-RANK(S27,$S$3:$S$38,0)),"")</f>
        <v/>
      </c>
      <c r="U27" s="344"/>
      <c r="V27" s="359"/>
      <c r="W27" s="360"/>
      <c r="X27" s="360"/>
      <c r="Y27" s="361"/>
      <c r="Z27" s="335"/>
      <c r="AA27" s="254"/>
      <c r="AB27" s="255"/>
      <c r="AC27" s="264"/>
    </row>
    <row r="28" spans="1:29" ht="9.9499999999999993" customHeight="1">
      <c r="A28" s="335"/>
      <c r="B28" s="335"/>
      <c r="C28" s="338"/>
      <c r="D28" s="339"/>
      <c r="E28" s="329"/>
      <c r="F28" s="330"/>
      <c r="G28" s="331"/>
      <c r="H28" s="13" t="str">
        <f t="shared" si="9"/>
        <v/>
      </c>
      <c r="I28" s="13" t="str">
        <f t="shared" si="10"/>
        <v/>
      </c>
      <c r="J28" s="247"/>
      <c r="K28" s="283"/>
      <c r="L28" s="283"/>
      <c r="M28" s="167" t="str">
        <f t="shared" si="3"/>
        <v/>
      </c>
      <c r="N28" s="168" t="str">
        <f t="shared" si="4"/>
        <v/>
      </c>
      <c r="O28" s="169" t="str">
        <f t="shared" si="5"/>
        <v/>
      </c>
      <c r="P28" s="54" t="str">
        <f t="shared" si="12"/>
        <v>No Runner</v>
      </c>
      <c r="Q28" s="55" t="str">
        <f>IF(K28&gt;0,IF(R28="no","No",RANK(R28,$R$3:$R$38,1)+COUNTIF($R$3:R28,R28)-1),"No Runner")</f>
        <v>No Runner</v>
      </c>
      <c r="R28" s="32" t="str">
        <f t="shared" si="7"/>
        <v>No Runner</v>
      </c>
      <c r="S28" s="32" t="str">
        <f t="shared" si="8"/>
        <v>No Runner</v>
      </c>
      <c r="T28" s="55" t="str">
        <f t="shared" si="13"/>
        <v/>
      </c>
      <c r="U28" s="344"/>
      <c r="V28" s="362"/>
      <c r="W28" s="363"/>
      <c r="X28" s="363"/>
      <c r="Y28" s="364"/>
      <c r="Z28" s="335"/>
      <c r="AA28" s="254"/>
      <c r="AB28" s="255"/>
      <c r="AC28" s="264"/>
    </row>
    <row r="29" spans="1:29" ht="9.9499999999999993" customHeight="1">
      <c r="A29" s="335"/>
      <c r="B29" s="335"/>
      <c r="C29" s="338"/>
      <c r="D29" s="339"/>
      <c r="E29" s="329"/>
      <c r="F29" s="330"/>
      <c r="G29" s="331"/>
      <c r="H29" s="7" t="str">
        <f t="shared" si="9"/>
        <v/>
      </c>
      <c r="I29" s="10" t="str">
        <f t="shared" si="10"/>
        <v/>
      </c>
      <c r="J29" s="249"/>
      <c r="K29" s="283"/>
      <c r="L29" s="283"/>
      <c r="M29" s="167" t="str">
        <f t="shared" si="3"/>
        <v/>
      </c>
      <c r="N29" s="168" t="str">
        <f t="shared" si="4"/>
        <v/>
      </c>
      <c r="O29" s="169" t="str">
        <f t="shared" si="5"/>
        <v/>
      </c>
      <c r="P29" s="54" t="str">
        <f t="shared" si="12"/>
        <v>No Runner</v>
      </c>
      <c r="Q29" s="55" t="str">
        <f>IF(K29&gt;0,IF(R29="no","No",RANK(R29,$R$3:$R$38,1)+COUNTIF($R$3:R29,R29)-1),"No Runner")</f>
        <v>No Runner</v>
      </c>
      <c r="R29" s="32" t="str">
        <f t="shared" si="7"/>
        <v>No Runner</v>
      </c>
      <c r="S29" s="32" t="str">
        <f t="shared" si="8"/>
        <v>No Runner</v>
      </c>
      <c r="T29" s="55" t="str">
        <f t="shared" si="13"/>
        <v/>
      </c>
      <c r="U29" s="344"/>
      <c r="V29" s="356"/>
      <c r="W29" s="357"/>
      <c r="X29" s="357"/>
      <c r="Y29" s="358"/>
      <c r="Z29" s="335"/>
      <c r="AA29" s="254"/>
      <c r="AB29" s="255"/>
      <c r="AC29" s="264"/>
    </row>
    <row r="30" spans="1:29" ht="9.9499999999999993" customHeight="1" thickBot="1">
      <c r="A30" s="335"/>
      <c r="B30" s="335"/>
      <c r="C30" s="338"/>
      <c r="D30" s="339"/>
      <c r="E30" s="329"/>
      <c r="F30" s="330"/>
      <c r="G30" s="331"/>
      <c r="H30" s="233" t="str">
        <f t="shared" si="9"/>
        <v/>
      </c>
      <c r="I30" s="233" t="str">
        <f t="shared" si="10"/>
        <v/>
      </c>
      <c r="J30" s="281"/>
      <c r="K30" s="285"/>
      <c r="L30" s="285"/>
      <c r="M30" s="234" t="str">
        <f t="shared" si="3"/>
        <v/>
      </c>
      <c r="N30" s="235" t="str">
        <f t="shared" si="4"/>
        <v/>
      </c>
      <c r="O30" s="236" t="str">
        <f t="shared" si="5"/>
        <v/>
      </c>
      <c r="P30" s="237" t="str">
        <f t="shared" si="12"/>
        <v>No Runner</v>
      </c>
      <c r="Q30" s="238" t="str">
        <f>IF(K30&gt;0,IF(R30="no","No",RANK(R30,$R$3:$R$38,1)+COUNTIF($R$3:R30,R30)-1),"No Runner")</f>
        <v>No Runner</v>
      </c>
      <c r="R30" s="32" t="str">
        <f t="shared" si="7"/>
        <v>No Runner</v>
      </c>
      <c r="S30" s="32" t="str">
        <f t="shared" si="8"/>
        <v>No Runner</v>
      </c>
      <c r="T30" s="60" t="str">
        <f t="shared" si="13"/>
        <v/>
      </c>
      <c r="U30" s="344"/>
      <c r="V30" s="359"/>
      <c r="W30" s="360"/>
      <c r="X30" s="360"/>
      <c r="Y30" s="361"/>
      <c r="Z30" s="335"/>
      <c r="AA30" s="254"/>
      <c r="AB30" s="255"/>
      <c r="AC30" s="264"/>
    </row>
    <row r="31" spans="1:29" ht="9.9499999999999993" customHeight="1">
      <c r="A31" s="335"/>
      <c r="B31" s="335"/>
      <c r="C31" s="338"/>
      <c r="D31" s="339"/>
      <c r="E31" s="392"/>
      <c r="F31" s="393"/>
      <c r="G31" s="394"/>
      <c r="H31" s="233" t="str">
        <f t="shared" si="9"/>
        <v/>
      </c>
      <c r="I31" s="233" t="str">
        <f t="shared" si="10"/>
        <v/>
      </c>
      <c r="J31" s="281"/>
      <c r="K31" s="285"/>
      <c r="L31" s="285"/>
      <c r="M31" s="234" t="str">
        <f t="shared" si="3"/>
        <v/>
      </c>
      <c r="N31" s="235" t="str">
        <f t="shared" si="4"/>
        <v/>
      </c>
      <c r="O31" s="236" t="str">
        <f t="shared" si="5"/>
        <v/>
      </c>
      <c r="P31" s="237" t="str">
        <f t="shared" si="12"/>
        <v>No Runner</v>
      </c>
      <c r="Q31" s="238" t="str">
        <f>IF(K31&gt;0,IF(R31="no","No",RANK(R31,$R$3:$R$38,1)+COUNTIF($R$3:R31,R31)-1),"No Runner")</f>
        <v>No Runner</v>
      </c>
      <c r="R31" s="32" t="str">
        <f t="shared" si="7"/>
        <v>No Runner</v>
      </c>
      <c r="S31" s="32" t="str">
        <f t="shared" si="8"/>
        <v>No Runner</v>
      </c>
      <c r="T31" s="50" t="str">
        <f t="shared" si="13"/>
        <v/>
      </c>
      <c r="U31" s="344"/>
      <c r="V31" s="362"/>
      <c r="W31" s="363"/>
      <c r="X31" s="363"/>
      <c r="Y31" s="364"/>
      <c r="Z31" s="335"/>
      <c r="AA31" s="254"/>
      <c r="AB31" s="255"/>
      <c r="AC31" s="264"/>
    </row>
    <row r="32" spans="1:29" ht="9.9499999999999993" customHeight="1">
      <c r="A32" s="335"/>
      <c r="B32" s="335"/>
      <c r="C32" s="338"/>
      <c r="D32" s="339"/>
      <c r="E32" s="392"/>
      <c r="F32" s="393"/>
      <c r="G32" s="394"/>
      <c r="H32" s="19" t="str">
        <f t="shared" si="9"/>
        <v/>
      </c>
      <c r="I32" s="19" t="str">
        <f t="shared" si="10"/>
        <v/>
      </c>
      <c r="J32" s="247"/>
      <c r="K32" s="283"/>
      <c r="L32" s="283"/>
      <c r="M32" s="167" t="str">
        <f t="shared" si="3"/>
        <v/>
      </c>
      <c r="N32" s="168" t="str">
        <f t="shared" si="4"/>
        <v/>
      </c>
      <c r="O32" s="169" t="str">
        <f t="shared" si="5"/>
        <v/>
      </c>
      <c r="P32" s="159" t="str">
        <f t="shared" si="12"/>
        <v>No Runner</v>
      </c>
      <c r="Q32" s="55" t="str">
        <f>IF(K32&gt;0,IF(R32="no","No",RANK(R32,$R$3:$R$38,1)+COUNTIF($R$3:R32,R32)-1),"No Runner")</f>
        <v>No Runner</v>
      </c>
      <c r="R32" s="32" t="str">
        <f t="shared" si="7"/>
        <v>No Runner</v>
      </c>
      <c r="S32" s="32" t="str">
        <f t="shared" si="8"/>
        <v>No Runner</v>
      </c>
      <c r="T32" s="55" t="str">
        <f t="shared" si="13"/>
        <v/>
      </c>
      <c r="U32" s="344"/>
      <c r="V32" s="356"/>
      <c r="W32" s="357"/>
      <c r="X32" s="357"/>
      <c r="Y32" s="358"/>
      <c r="Z32" s="335"/>
      <c r="AA32" s="254"/>
      <c r="AB32" s="255"/>
      <c r="AC32" s="264"/>
    </row>
    <row r="33" spans="1:29" ht="9.9499999999999993" customHeight="1">
      <c r="A33" s="335"/>
      <c r="B33" s="335"/>
      <c r="C33" s="338"/>
      <c r="D33" s="339"/>
      <c r="E33" s="392"/>
      <c r="F33" s="393"/>
      <c r="G33" s="394"/>
      <c r="H33" s="20" t="str">
        <f t="shared" si="9"/>
        <v/>
      </c>
      <c r="I33" s="20" t="str">
        <f t="shared" si="10"/>
        <v/>
      </c>
      <c r="J33" s="247"/>
      <c r="K33" s="283"/>
      <c r="L33" s="283"/>
      <c r="M33" s="167" t="str">
        <f t="shared" si="3"/>
        <v/>
      </c>
      <c r="N33" s="168" t="str">
        <f t="shared" si="4"/>
        <v/>
      </c>
      <c r="O33" s="169" t="str">
        <f t="shared" si="5"/>
        <v/>
      </c>
      <c r="P33" s="159" t="str">
        <f t="shared" si="12"/>
        <v>No Runner</v>
      </c>
      <c r="Q33" s="55" t="str">
        <f>IF(K33&gt;0,IF(R33="no","No",RANK(R33,$R$3:$R$38,1)+COUNTIF($R$3:R33,R33)-1),"No Runner")</f>
        <v>No Runner</v>
      </c>
      <c r="R33" s="32" t="str">
        <f t="shared" si="7"/>
        <v>No Runner</v>
      </c>
      <c r="S33" s="32" t="str">
        <f t="shared" si="8"/>
        <v>No Runner</v>
      </c>
      <c r="T33" s="55" t="str">
        <f t="shared" si="13"/>
        <v/>
      </c>
      <c r="U33" s="344"/>
      <c r="V33" s="359"/>
      <c r="W33" s="360"/>
      <c r="X33" s="360"/>
      <c r="Y33" s="361"/>
      <c r="Z33" s="335"/>
      <c r="AA33" s="254"/>
      <c r="AB33" s="255"/>
      <c r="AC33" s="264"/>
    </row>
    <row r="34" spans="1:29" ht="9.9499999999999993" customHeight="1" thickBot="1">
      <c r="A34" s="335"/>
      <c r="B34" s="335"/>
      <c r="C34" s="338"/>
      <c r="D34" s="339"/>
      <c r="E34" s="392"/>
      <c r="F34" s="393"/>
      <c r="G34" s="394"/>
      <c r="H34" s="19" t="str">
        <f t="shared" si="9"/>
        <v/>
      </c>
      <c r="I34" s="19" t="str">
        <f t="shared" si="10"/>
        <v/>
      </c>
      <c r="J34" s="247"/>
      <c r="K34" s="283"/>
      <c r="L34" s="283"/>
      <c r="M34" s="167" t="str">
        <f t="shared" si="3"/>
        <v/>
      </c>
      <c r="N34" s="168" t="str">
        <f t="shared" si="4"/>
        <v/>
      </c>
      <c r="O34" s="169" t="str">
        <f t="shared" si="5"/>
        <v/>
      </c>
      <c r="P34" s="159" t="str">
        <f t="shared" si="12"/>
        <v>No Runner</v>
      </c>
      <c r="Q34" s="55" t="str">
        <f>IF(K34&gt;0,IF(R34="no","No",RANK(R34,$R$3:$R$38,1)+COUNTIF($R$3:R34,R34)-1),"No Runner")</f>
        <v>No Runner</v>
      </c>
      <c r="R34" s="32" t="str">
        <f t="shared" si="7"/>
        <v>No Runner</v>
      </c>
      <c r="S34" s="32" t="str">
        <f t="shared" si="8"/>
        <v>No Runner</v>
      </c>
      <c r="T34" s="55" t="str">
        <f t="shared" si="13"/>
        <v/>
      </c>
      <c r="U34" s="344"/>
      <c r="V34" s="374"/>
      <c r="W34" s="375"/>
      <c r="X34" s="375"/>
      <c r="Y34" s="376"/>
      <c r="Z34" s="335"/>
      <c r="AA34" s="254"/>
      <c r="AB34" s="255"/>
      <c r="AC34" s="264"/>
    </row>
    <row r="35" spans="1:29" ht="9.9499999999999993" customHeight="1" thickBot="1">
      <c r="A35" s="335"/>
      <c r="B35" s="335"/>
      <c r="C35" s="338"/>
      <c r="D35" s="339"/>
      <c r="E35" s="392"/>
      <c r="F35" s="393"/>
      <c r="G35" s="394"/>
      <c r="H35" s="19" t="str">
        <f t="shared" si="9"/>
        <v/>
      </c>
      <c r="I35" s="19" t="str">
        <f t="shared" si="10"/>
        <v/>
      </c>
      <c r="J35" s="247"/>
      <c r="K35" s="283"/>
      <c r="L35" s="283"/>
      <c r="M35" s="167" t="str">
        <f t="shared" si="3"/>
        <v/>
      </c>
      <c r="N35" s="168" t="str">
        <f t="shared" si="4"/>
        <v/>
      </c>
      <c r="O35" s="169" t="str">
        <f t="shared" si="5"/>
        <v/>
      </c>
      <c r="P35" s="159" t="str">
        <f t="shared" si="12"/>
        <v>No Runner</v>
      </c>
      <c r="Q35" s="55" t="str">
        <f>IF(K35&gt;0,IF(R35="no","No",RANK(R35,$R$3:$R$38,1)+COUNTIF($R$3:R35,R35)-1),"No Runner")</f>
        <v>No Runner</v>
      </c>
      <c r="R35" s="32" t="str">
        <f t="shared" si="7"/>
        <v>No Runner</v>
      </c>
      <c r="S35" s="32" t="str">
        <f t="shared" si="8"/>
        <v>No Runner</v>
      </c>
      <c r="T35" s="55" t="str">
        <f t="shared" si="13"/>
        <v/>
      </c>
      <c r="U35" s="344"/>
      <c r="V35" s="42"/>
      <c r="W35" s="42"/>
      <c r="X35" s="42"/>
      <c r="Z35" s="335"/>
      <c r="AA35" s="254"/>
      <c r="AB35" s="255"/>
      <c r="AC35" s="264"/>
    </row>
    <row r="36" spans="1:29" ht="9.9499999999999993" customHeight="1" thickBot="1">
      <c r="A36" s="335"/>
      <c r="B36" s="335"/>
      <c r="C36" s="338"/>
      <c r="D36" s="339"/>
      <c r="E36" s="392"/>
      <c r="F36" s="393"/>
      <c r="G36" s="394"/>
      <c r="H36" s="19" t="str">
        <f t="shared" si="9"/>
        <v/>
      </c>
      <c r="I36" s="19" t="str">
        <f t="shared" si="10"/>
        <v/>
      </c>
      <c r="J36" s="247"/>
      <c r="K36" s="283"/>
      <c r="L36" s="283"/>
      <c r="M36" s="167" t="str">
        <f t="shared" si="3"/>
        <v/>
      </c>
      <c r="N36" s="168" t="str">
        <f t="shared" si="4"/>
        <v/>
      </c>
      <c r="O36" s="169" t="str">
        <f t="shared" si="5"/>
        <v/>
      </c>
      <c r="P36" s="159" t="str">
        <f t="shared" si="12"/>
        <v>No Runner</v>
      </c>
      <c r="Q36" s="55" t="str">
        <f>IF(K36&gt;0,IF(R36="no","No",RANK(R36,$R$3:$R$38,1)+COUNTIF($R$3:R36,R36)-1),"No Runner")</f>
        <v>No Runner</v>
      </c>
      <c r="R36" s="32" t="str">
        <f t="shared" si="7"/>
        <v>No Runner</v>
      </c>
      <c r="S36" s="32" t="str">
        <f t="shared" si="8"/>
        <v>No Runner</v>
      </c>
      <c r="T36" s="55" t="str">
        <f t="shared" si="13"/>
        <v/>
      </c>
      <c r="U36" s="344"/>
      <c r="V36" s="377" t="str">
        <f>C2&amp;" Finalists"</f>
        <v>800m Finalists</v>
      </c>
      <c r="W36" s="378"/>
      <c r="X36" s="378"/>
      <c r="Y36" s="379"/>
      <c r="Z36" s="335"/>
      <c r="AA36" s="254"/>
      <c r="AB36" s="255"/>
      <c r="AC36" s="264"/>
    </row>
    <row r="37" spans="1:29" ht="9.9499999999999993" customHeight="1">
      <c r="A37" s="383"/>
      <c r="B37" s="384" t="s">
        <v>11</v>
      </c>
      <c r="C37" s="338"/>
      <c r="D37" s="339"/>
      <c r="E37" s="392"/>
      <c r="F37" s="393"/>
      <c r="G37" s="394"/>
      <c r="H37" s="20" t="str">
        <f t="shared" si="9"/>
        <v/>
      </c>
      <c r="I37" s="20" t="str">
        <f t="shared" si="10"/>
        <v/>
      </c>
      <c r="J37" s="247"/>
      <c r="K37" s="283"/>
      <c r="L37" s="283"/>
      <c r="M37" s="167" t="str">
        <f t="shared" si="3"/>
        <v/>
      </c>
      <c r="N37" s="168" t="str">
        <f t="shared" si="4"/>
        <v/>
      </c>
      <c r="O37" s="169" t="str">
        <f t="shared" si="5"/>
        <v/>
      </c>
      <c r="P37" s="159" t="str">
        <f t="shared" si="12"/>
        <v>No Runner</v>
      </c>
      <c r="Q37" s="55" t="str">
        <f>IF(K37&gt;0,IF(R37="no","No",RANK(R37,$R$3:$R$38,1)+COUNTIF($R$3:R37,R37)-1),"No Runner")</f>
        <v>No Runner</v>
      </c>
      <c r="R37" s="32" t="str">
        <f t="shared" si="7"/>
        <v>No Runner</v>
      </c>
      <c r="S37" s="32" t="str">
        <f t="shared" si="8"/>
        <v>No Runner</v>
      </c>
      <c r="T37" s="55" t="str">
        <f t="shared" si="13"/>
        <v/>
      </c>
      <c r="U37" s="344"/>
      <c r="V37" s="380"/>
      <c r="W37" s="381"/>
      <c r="X37" s="381"/>
      <c r="Y37" s="382"/>
      <c r="Z37" s="335"/>
      <c r="AA37" s="254"/>
      <c r="AB37" s="255"/>
      <c r="AC37" s="264"/>
    </row>
    <row r="38" spans="1:29" ht="9.9499999999999993" customHeight="1" thickBot="1">
      <c r="A38" s="383"/>
      <c r="B38" s="385"/>
      <c r="C38" s="338"/>
      <c r="D38" s="339"/>
      <c r="E38" s="395"/>
      <c r="F38" s="396"/>
      <c r="G38" s="397"/>
      <c r="H38" s="11" t="str">
        <f t="shared" si="9"/>
        <v/>
      </c>
      <c r="I38" s="11" t="str">
        <f t="shared" si="10"/>
        <v/>
      </c>
      <c r="J38" s="263"/>
      <c r="K38" s="284"/>
      <c r="L38" s="284"/>
      <c r="M38" s="170" t="str">
        <f t="shared" si="3"/>
        <v/>
      </c>
      <c r="N38" s="171" t="str">
        <f t="shared" si="4"/>
        <v/>
      </c>
      <c r="O38" s="172" t="str">
        <f t="shared" si="5"/>
        <v/>
      </c>
      <c r="P38" s="160" t="str">
        <f t="shared" si="12"/>
        <v>No Runner</v>
      </c>
      <c r="Q38" s="60" t="str">
        <f>IF(K38&gt;0,IF(R38="no","No",RANK(R38,$R$3:$R$38,1)+COUNTIF($R$3:R38,R38)-1),"No Runner")</f>
        <v>No Runner</v>
      </c>
      <c r="R38" s="33" t="str">
        <f t="shared" si="7"/>
        <v>No Runner</v>
      </c>
      <c r="S38" s="33" t="str">
        <f t="shared" si="8"/>
        <v>No Runner</v>
      </c>
      <c r="T38" s="60" t="str">
        <f t="shared" si="13"/>
        <v/>
      </c>
      <c r="U38" s="344"/>
      <c r="V38" s="232" t="s">
        <v>43</v>
      </c>
      <c r="W38" s="64" t="s">
        <v>1</v>
      </c>
      <c r="X38" s="198" t="s">
        <v>39</v>
      </c>
      <c r="Y38" s="65" t="s">
        <v>8</v>
      </c>
      <c r="Z38" s="335"/>
      <c r="AA38" s="257"/>
      <c r="AB38" s="258"/>
      <c r="AC38" s="265"/>
    </row>
    <row r="39" spans="1:29" ht="9.9499999999999993" customHeight="1">
      <c r="A39" s="383"/>
      <c r="B39" s="161">
        <v>1</v>
      </c>
      <c r="C39" s="338"/>
      <c r="D39" s="339"/>
      <c r="E39" s="386" t="str">
        <f>C2&amp;" Final"</f>
        <v>800m Final</v>
      </c>
      <c r="G39" s="46">
        <v>1</v>
      </c>
      <c r="H39" s="47" t="str">
        <f>IFERROR(VLOOKUP($J39,$AA$2:$AC$38,2,0),"")</f>
        <v>Luca  Matharu</v>
      </c>
      <c r="I39" s="47" t="str">
        <f>IFERROR(VLOOKUP($J39,$AA$2:$AC$38,3,0),"")</f>
        <v>St C Danes</v>
      </c>
      <c r="J39" s="274">
        <v>618</v>
      </c>
      <c r="K39" s="282">
        <v>1.3679398148148149E-3</v>
      </c>
      <c r="L39" s="282"/>
      <c r="M39" s="164" t="str">
        <f t="shared" si="3"/>
        <v xml:space="preserve"> </v>
      </c>
      <c r="N39" s="165" t="str">
        <f t="shared" si="4"/>
        <v xml:space="preserve"> </v>
      </c>
      <c r="O39" s="166" t="str">
        <f t="shared" si="5"/>
        <v xml:space="preserve"> </v>
      </c>
      <c r="P39" s="63"/>
      <c r="Q39" s="389" t="str">
        <f ca="1">Entries!$A$1</f>
        <v>U19 Men</v>
      </c>
      <c r="R39" s="227"/>
      <c r="S39" s="227"/>
      <c r="T39" s="227"/>
      <c r="U39" s="70"/>
      <c r="V39" s="50">
        <v>1</v>
      </c>
      <c r="W39" s="51" t="str">
        <f>IFERROR(INDEX($H$3:$H$38,MATCH($B39,$Q$3:$Q$38,0)),"")</f>
        <v/>
      </c>
      <c r="X39" s="79" t="str">
        <f t="shared" ref="X39:X54" si="14">IFERROR(INDEX($I$3:$I$38,MATCH($B39,$Q$3:$Q$38,0)),"")</f>
        <v/>
      </c>
      <c r="Y39" s="48" t="str">
        <f t="shared" ref="Y39:Y54" si="15">IFERROR(INDEX($J$3:$J$38,MATCH($B39,$Q$3:$Q$38,0)),"")</f>
        <v/>
      </c>
      <c r="Z39" s="335"/>
      <c r="AA39" s="228"/>
      <c r="AB39" s="228"/>
      <c r="AC39" s="293"/>
    </row>
    <row r="40" spans="1:29" ht="9.9499999999999993" customHeight="1">
      <c r="A40" s="383"/>
      <c r="B40" s="161">
        <v>2</v>
      </c>
      <c r="C40" s="338"/>
      <c r="D40" s="339"/>
      <c r="E40" s="387"/>
      <c r="G40" s="37">
        <v>2</v>
      </c>
      <c r="H40" s="34" t="str">
        <f t="shared" ref="H40:H54" si="16">IFERROR(VLOOKUP($J40,$AA$2:$AC$38,2,0),"")</f>
        <v>Jack  Offord</v>
      </c>
      <c r="I40" s="200" t="str">
        <f t="shared" ref="I40:I54" si="17">IFERROR(VLOOKUP($J40,$AA$2:$AC$38,3,0),"")</f>
        <v>The Chauncy School</v>
      </c>
      <c r="J40" s="275">
        <v>754</v>
      </c>
      <c r="K40" s="283">
        <v>1.398263888888889E-3</v>
      </c>
      <c r="L40" s="283"/>
      <c r="M40" s="167" t="str">
        <f t="shared" si="3"/>
        <v xml:space="preserve"> </v>
      </c>
      <c r="N40" s="168" t="str">
        <f t="shared" si="4"/>
        <v xml:space="preserve"> </v>
      </c>
      <c r="O40" s="169" t="str">
        <f t="shared" si="5"/>
        <v xml:space="preserve"> </v>
      </c>
      <c r="P40" s="159"/>
      <c r="Q40" s="390"/>
      <c r="R40" s="227"/>
      <c r="S40" s="227"/>
      <c r="T40" s="227"/>
      <c r="U40" s="70"/>
      <c r="V40" s="68">
        <v>2</v>
      </c>
      <c r="W40" s="64" t="str">
        <f t="shared" ref="W40:W54" si="18">IFERROR(INDEX($H$3:$H$38,MATCH($B40,$Q$3:$Q$38,0)),"")</f>
        <v/>
      </c>
      <c r="X40" s="198" t="str">
        <f t="shared" si="14"/>
        <v/>
      </c>
      <c r="Y40" s="65" t="str">
        <f t="shared" si="15"/>
        <v/>
      </c>
      <c r="Z40" s="335"/>
      <c r="AA40"/>
      <c r="AB40"/>
      <c r="AC40" s="294"/>
    </row>
    <row r="41" spans="1:29" ht="9.9499999999999993" customHeight="1" thickBot="1">
      <c r="A41" s="383"/>
      <c r="B41" s="161">
        <v>3</v>
      </c>
      <c r="C41" s="338"/>
      <c r="D41" s="339"/>
      <c r="E41" s="387"/>
      <c r="G41" s="135">
        <v>3</v>
      </c>
      <c r="H41" s="136" t="str">
        <f t="shared" si="16"/>
        <v>George Ward</v>
      </c>
      <c r="I41" s="201" t="str">
        <f t="shared" si="17"/>
        <v>Dame Alice Owens</v>
      </c>
      <c r="J41" s="275">
        <v>183</v>
      </c>
      <c r="K41" s="283">
        <v>1.4693287037037036E-3</v>
      </c>
      <c r="L41" s="283"/>
      <c r="M41" s="167" t="str">
        <f t="shared" si="3"/>
        <v xml:space="preserve"> </v>
      </c>
      <c r="N41" s="168" t="str">
        <f t="shared" si="4"/>
        <v xml:space="preserve"> </v>
      </c>
      <c r="O41" s="169" t="str">
        <f t="shared" si="5"/>
        <v xml:space="preserve"> </v>
      </c>
      <c r="P41" s="159"/>
      <c r="Q41" s="390"/>
      <c r="R41" s="227"/>
      <c r="S41" s="227"/>
      <c r="T41" s="227"/>
      <c r="U41" s="70"/>
      <c r="V41" s="68">
        <v>3</v>
      </c>
      <c r="W41" s="64" t="str">
        <f t="shared" si="18"/>
        <v/>
      </c>
      <c r="X41" s="198" t="str">
        <f t="shared" si="14"/>
        <v/>
      </c>
      <c r="Y41" s="65" t="str">
        <f t="shared" si="15"/>
        <v/>
      </c>
      <c r="Z41" s="335"/>
      <c r="AA41"/>
      <c r="AB41"/>
      <c r="AC41" s="294"/>
    </row>
    <row r="42" spans="1:29" ht="9.9499999999999993" customHeight="1">
      <c r="A42" s="383"/>
      <c r="B42" s="161">
        <v>4</v>
      </c>
      <c r="C42" s="338"/>
      <c r="D42" s="339"/>
      <c r="E42" s="387"/>
      <c r="G42" s="137">
        <v>4</v>
      </c>
      <c r="H42" s="39" t="str">
        <f t="shared" si="16"/>
        <v>George Bancroft</v>
      </c>
      <c r="I42" s="202" t="str">
        <f t="shared" si="17"/>
        <v>Ashlyns</v>
      </c>
      <c r="J42" s="275">
        <v>40</v>
      </c>
      <c r="K42" s="283">
        <v>1.6140046296296295E-3</v>
      </c>
      <c r="L42" s="283"/>
      <c r="M42" s="167" t="str">
        <f t="shared" si="3"/>
        <v xml:space="preserve"> </v>
      </c>
      <c r="N42" s="168" t="str">
        <f t="shared" si="4"/>
        <v xml:space="preserve"> </v>
      </c>
      <c r="O42" s="169" t="str">
        <f t="shared" si="5"/>
        <v xml:space="preserve"> </v>
      </c>
      <c r="P42" s="159"/>
      <c r="Q42" s="390"/>
      <c r="R42" s="227"/>
      <c r="S42" s="227"/>
      <c r="T42" s="227"/>
      <c r="U42" s="70"/>
      <c r="V42" s="68">
        <v>4</v>
      </c>
      <c r="W42" s="64" t="str">
        <f t="shared" si="18"/>
        <v/>
      </c>
      <c r="X42" s="198" t="str">
        <f t="shared" si="14"/>
        <v/>
      </c>
      <c r="Y42" s="65" t="str">
        <f t="shared" si="15"/>
        <v/>
      </c>
      <c r="Z42" s="335"/>
      <c r="AA42"/>
      <c r="AB42"/>
      <c r="AC42" s="294"/>
    </row>
    <row r="43" spans="1:29" ht="9.9499999999999993" customHeight="1">
      <c r="A43" s="383"/>
      <c r="B43" s="161">
        <v>5</v>
      </c>
      <c r="C43" s="338"/>
      <c r="D43" s="339"/>
      <c r="E43" s="387"/>
      <c r="G43" s="27">
        <v>5</v>
      </c>
      <c r="H43" s="35" t="str">
        <f t="shared" si="16"/>
        <v/>
      </c>
      <c r="I43" s="203" t="str">
        <f t="shared" si="17"/>
        <v/>
      </c>
      <c r="J43" s="275"/>
      <c r="K43" s="283"/>
      <c r="L43" s="283"/>
      <c r="M43" s="167" t="str">
        <f t="shared" si="3"/>
        <v/>
      </c>
      <c r="N43" s="168" t="str">
        <f t="shared" si="4"/>
        <v/>
      </c>
      <c r="O43" s="169" t="str">
        <f t="shared" si="5"/>
        <v/>
      </c>
      <c r="P43" s="159"/>
      <c r="Q43" s="390"/>
      <c r="R43" s="227"/>
      <c r="S43" s="227"/>
      <c r="T43" s="227"/>
      <c r="U43" s="70"/>
      <c r="V43" s="68">
        <v>5</v>
      </c>
      <c r="W43" s="64" t="str">
        <f t="shared" si="18"/>
        <v/>
      </c>
      <c r="X43" s="198" t="str">
        <f t="shared" si="14"/>
        <v/>
      </c>
      <c r="Y43" s="65" t="str">
        <f t="shared" si="15"/>
        <v/>
      </c>
      <c r="Z43" s="335"/>
      <c r="AA43"/>
      <c r="AB43"/>
      <c r="AC43" s="294"/>
    </row>
    <row r="44" spans="1:29" ht="9.9499999999999993" customHeight="1">
      <c r="A44" s="383"/>
      <c r="B44" s="161">
        <v>6</v>
      </c>
      <c r="C44" s="338"/>
      <c r="D44" s="339"/>
      <c r="E44" s="387"/>
      <c r="G44" s="27">
        <v>6</v>
      </c>
      <c r="H44" s="35" t="str">
        <f t="shared" si="16"/>
        <v/>
      </c>
      <c r="I44" s="35" t="str">
        <f t="shared" si="17"/>
        <v/>
      </c>
      <c r="J44" s="275"/>
      <c r="K44" s="286"/>
      <c r="L44" s="286"/>
      <c r="M44" s="176" t="str">
        <f t="shared" si="3"/>
        <v/>
      </c>
      <c r="N44" s="177" t="str">
        <f t="shared" si="4"/>
        <v/>
      </c>
      <c r="O44" s="178" t="str">
        <f t="shared" si="5"/>
        <v/>
      </c>
      <c r="P44" s="225"/>
      <c r="Q44" s="390"/>
      <c r="R44" s="227"/>
      <c r="S44" s="227"/>
      <c r="T44" s="227"/>
      <c r="U44" s="70"/>
      <c r="V44" s="68">
        <v>6</v>
      </c>
      <c r="W44" s="64" t="str">
        <f t="shared" si="18"/>
        <v/>
      </c>
      <c r="X44" s="198" t="str">
        <f t="shared" si="14"/>
        <v/>
      </c>
      <c r="Y44" s="65" t="str">
        <f t="shared" si="15"/>
        <v/>
      </c>
      <c r="Z44" s="335"/>
      <c r="AA44"/>
      <c r="AB44"/>
      <c r="AC44" s="294"/>
    </row>
    <row r="45" spans="1:29" ht="9.9499999999999993" customHeight="1">
      <c r="A45" s="383"/>
      <c r="B45" s="161">
        <v>7</v>
      </c>
      <c r="C45" s="338"/>
      <c r="D45" s="339"/>
      <c r="E45" s="387"/>
      <c r="G45" s="27">
        <v>7</v>
      </c>
      <c r="H45" s="35" t="str">
        <f t="shared" si="16"/>
        <v/>
      </c>
      <c r="I45" s="35" t="str">
        <f t="shared" si="17"/>
        <v/>
      </c>
      <c r="J45" s="275"/>
      <c r="K45" s="286"/>
      <c r="L45" s="286"/>
      <c r="M45" s="176" t="str">
        <f t="shared" si="3"/>
        <v/>
      </c>
      <c r="N45" s="177" t="str">
        <f t="shared" si="4"/>
        <v/>
      </c>
      <c r="O45" s="178" t="str">
        <f t="shared" si="5"/>
        <v/>
      </c>
      <c r="P45" s="225"/>
      <c r="Q45" s="390"/>
      <c r="R45" s="227"/>
      <c r="S45" s="227"/>
      <c r="T45" s="227"/>
      <c r="U45" s="70"/>
      <c r="V45" s="68">
        <v>7</v>
      </c>
      <c r="W45" s="64" t="str">
        <f t="shared" si="18"/>
        <v/>
      </c>
      <c r="X45" s="198" t="str">
        <f t="shared" si="14"/>
        <v/>
      </c>
      <c r="Y45" s="65" t="str">
        <f t="shared" si="15"/>
        <v/>
      </c>
      <c r="Z45" s="335"/>
      <c r="AA45"/>
      <c r="AB45"/>
      <c r="AC45" s="294"/>
    </row>
    <row r="46" spans="1:29" ht="9.9499999999999993" customHeight="1">
      <c r="A46" s="383"/>
      <c r="B46" s="161">
        <v>8</v>
      </c>
      <c r="C46" s="338"/>
      <c r="D46" s="339"/>
      <c r="E46" s="387"/>
      <c r="G46" s="27">
        <v>8</v>
      </c>
      <c r="H46" s="35" t="str">
        <f t="shared" si="16"/>
        <v/>
      </c>
      <c r="I46" s="35" t="str">
        <f t="shared" si="17"/>
        <v/>
      </c>
      <c r="J46" s="275"/>
      <c r="K46" s="286"/>
      <c r="L46" s="286"/>
      <c r="M46" s="176" t="str">
        <f t="shared" si="3"/>
        <v/>
      </c>
      <c r="N46" s="177" t="str">
        <f t="shared" si="4"/>
        <v/>
      </c>
      <c r="O46" s="178" t="str">
        <f t="shared" si="5"/>
        <v/>
      </c>
      <c r="P46" s="225"/>
      <c r="Q46" s="390"/>
      <c r="R46" s="227"/>
      <c r="S46" s="227"/>
      <c r="T46" s="227"/>
      <c r="U46" s="70"/>
      <c r="V46" s="68">
        <v>8</v>
      </c>
      <c r="W46" s="64" t="str">
        <f t="shared" si="18"/>
        <v/>
      </c>
      <c r="X46" s="198" t="str">
        <f t="shared" si="14"/>
        <v/>
      </c>
      <c r="Y46" s="65" t="str">
        <f t="shared" si="15"/>
        <v/>
      </c>
      <c r="Z46" s="335"/>
      <c r="AA46"/>
      <c r="AB46"/>
      <c r="AC46" s="294"/>
    </row>
    <row r="47" spans="1:29" ht="9.9499999999999993" customHeight="1" thickBot="1">
      <c r="A47" s="383"/>
      <c r="B47" s="161">
        <v>9</v>
      </c>
      <c r="C47" s="338"/>
      <c r="D47" s="339"/>
      <c r="E47" s="387"/>
      <c r="G47" s="27">
        <v>9</v>
      </c>
      <c r="H47" s="35" t="str">
        <f t="shared" si="16"/>
        <v/>
      </c>
      <c r="I47" s="35" t="str">
        <f t="shared" si="17"/>
        <v/>
      </c>
      <c r="J47" s="275"/>
      <c r="K47" s="286"/>
      <c r="L47" s="286"/>
      <c r="M47" s="176" t="str">
        <f t="shared" si="3"/>
        <v/>
      </c>
      <c r="N47" s="177" t="str">
        <f t="shared" si="4"/>
        <v/>
      </c>
      <c r="O47" s="178" t="str">
        <f t="shared" si="5"/>
        <v/>
      </c>
      <c r="P47" s="225"/>
      <c r="Q47" s="390"/>
      <c r="R47" s="227"/>
      <c r="S47" s="227"/>
      <c r="T47" s="227"/>
      <c r="U47" s="70"/>
      <c r="V47" s="68">
        <v>9</v>
      </c>
      <c r="W47" s="64" t="str">
        <f t="shared" si="18"/>
        <v/>
      </c>
      <c r="X47" s="198" t="str">
        <f t="shared" si="14"/>
        <v/>
      </c>
      <c r="Y47" s="65" t="str">
        <f t="shared" si="15"/>
        <v/>
      </c>
      <c r="Z47" s="335"/>
      <c r="AA47" s="239"/>
      <c r="AB47" s="239"/>
      <c r="AC47" s="295"/>
    </row>
    <row r="48" spans="1:29" ht="9.9499999999999993" customHeight="1" thickBot="1">
      <c r="A48" s="383"/>
      <c r="B48" s="43">
        <v>10</v>
      </c>
      <c r="C48" s="338"/>
      <c r="D48" s="339"/>
      <c r="E48" s="387"/>
      <c r="G48" s="27">
        <v>10</v>
      </c>
      <c r="H48" s="35" t="str">
        <f t="shared" si="16"/>
        <v/>
      </c>
      <c r="I48" s="35" t="str">
        <f t="shared" si="17"/>
        <v/>
      </c>
      <c r="J48" s="275"/>
      <c r="K48" s="283"/>
      <c r="L48" s="283"/>
      <c r="M48" s="167" t="str">
        <f t="shared" si="3"/>
        <v/>
      </c>
      <c r="N48" s="168" t="str">
        <f t="shared" si="4"/>
        <v/>
      </c>
      <c r="O48" s="169" t="str">
        <f t="shared" si="5"/>
        <v/>
      </c>
      <c r="P48" s="159"/>
      <c r="Q48" s="390"/>
      <c r="R48" s="227"/>
      <c r="S48" s="227"/>
      <c r="T48" s="227"/>
      <c r="U48" s="70"/>
      <c r="V48" s="68">
        <v>10</v>
      </c>
      <c r="W48" s="64" t="str">
        <f t="shared" si="18"/>
        <v/>
      </c>
      <c r="X48" s="198" t="str">
        <f t="shared" si="14"/>
        <v/>
      </c>
      <c r="Y48" s="65" t="str">
        <f t="shared" si="15"/>
        <v/>
      </c>
      <c r="Z48" s="335"/>
      <c r="AA48" s="351" t="s">
        <v>46</v>
      </c>
      <c r="AB48" s="352" t="s">
        <v>45</v>
      </c>
      <c r="AC48" s="353"/>
    </row>
    <row r="49" spans="1:30" ht="9.9499999999999993" customHeight="1">
      <c r="A49" s="383"/>
      <c r="B49" s="43">
        <v>11</v>
      </c>
      <c r="C49" s="338"/>
      <c r="D49" s="339"/>
      <c r="E49" s="387"/>
      <c r="G49" s="27">
        <v>11</v>
      </c>
      <c r="H49" s="35" t="str">
        <f t="shared" si="16"/>
        <v/>
      </c>
      <c r="I49" s="35" t="str">
        <f t="shared" si="17"/>
        <v/>
      </c>
      <c r="J49" s="275"/>
      <c r="K49" s="283"/>
      <c r="L49" s="283"/>
      <c r="M49" s="167" t="str">
        <f t="shared" si="3"/>
        <v/>
      </c>
      <c r="N49" s="168" t="str">
        <f t="shared" si="4"/>
        <v/>
      </c>
      <c r="O49" s="169" t="str">
        <f t="shared" si="5"/>
        <v/>
      </c>
      <c r="P49" s="159"/>
      <c r="Q49" s="390"/>
      <c r="R49" s="227"/>
      <c r="S49" s="227"/>
      <c r="T49" s="227"/>
      <c r="U49" s="70"/>
      <c r="V49" s="68">
        <v>11</v>
      </c>
      <c r="W49" s="64" t="str">
        <f t="shared" si="18"/>
        <v/>
      </c>
      <c r="X49" s="198" t="str">
        <f t="shared" si="14"/>
        <v/>
      </c>
      <c r="Y49" s="65" t="str">
        <f t="shared" si="15"/>
        <v/>
      </c>
      <c r="Z49" s="335"/>
      <c r="AA49" s="253">
        <v>411</v>
      </c>
      <c r="AB49" s="79" t="e">
        <f ca="1">IFERROR(VLOOKUP($AA49,Entries!$B$2:$E$999,2,0),"")</f>
        <v>#NAME?</v>
      </c>
      <c r="AC49" s="79" t="e">
        <f ca="1">IFERROR(VLOOKUP($AA49,Entries!$B$2:$E$999,3,0),"")</f>
        <v>#NAME?</v>
      </c>
      <c r="AD49" s="48" t="e">
        <f ca="1">IFERROR(VLOOKUP($AA49,Entries!$B$2:$E$999,4,0),"")</f>
        <v>#NAME?</v>
      </c>
    </row>
    <row r="50" spans="1:30" ht="9.9499999999999993" customHeight="1" thickBot="1">
      <c r="A50" s="383"/>
      <c r="B50" s="43">
        <v>12</v>
      </c>
      <c r="C50" s="340"/>
      <c r="D50" s="341"/>
      <c r="E50" s="387"/>
      <c r="G50" s="27">
        <v>12</v>
      </c>
      <c r="H50" s="35" t="str">
        <f t="shared" si="16"/>
        <v/>
      </c>
      <c r="I50" s="35" t="str">
        <f t="shared" si="17"/>
        <v/>
      </c>
      <c r="J50" s="275"/>
      <c r="K50" s="283"/>
      <c r="L50" s="283"/>
      <c r="M50" s="167" t="str">
        <f t="shared" si="3"/>
        <v/>
      </c>
      <c r="N50" s="168" t="str">
        <f t="shared" si="4"/>
        <v/>
      </c>
      <c r="O50" s="169" t="str">
        <f t="shared" si="5"/>
        <v/>
      </c>
      <c r="P50" s="159"/>
      <c r="Q50" s="390"/>
      <c r="R50" s="227"/>
      <c r="S50" s="227"/>
      <c r="T50" s="227"/>
      <c r="U50" s="70"/>
      <c r="V50" s="68">
        <v>12</v>
      </c>
      <c r="W50" s="64" t="str">
        <f t="shared" si="18"/>
        <v/>
      </c>
      <c r="X50" s="198" t="str">
        <f t="shared" si="14"/>
        <v/>
      </c>
      <c r="Y50" s="65" t="str">
        <f t="shared" si="15"/>
        <v/>
      </c>
      <c r="Z50" s="335"/>
      <c r="AA50" s="69"/>
      <c r="AB50" s="66" t="e">
        <f ca="1">IFERROR(VLOOKUP($AA49,Entries!$H$2:$K$999,2,0),"")</f>
        <v>#NAME?</v>
      </c>
      <c r="AC50" s="199" t="e">
        <f ca="1">IFERROR(VLOOKUP($AA49,Entries!$H$2:$K$999,3,0),"")</f>
        <v>#NAME?</v>
      </c>
      <c r="AD50" s="67" t="e">
        <f ca="1">IFERROR(VLOOKUP($AA49,Entries!$H$2:$K$999,4,0),"")</f>
        <v>#NAME?</v>
      </c>
    </row>
    <row r="51" spans="1:30" ht="9.9499999999999993" customHeight="1" thickBot="1">
      <c r="A51" s="383"/>
      <c r="B51" s="43">
        <v>13</v>
      </c>
      <c r="C51" s="354" t="s">
        <v>18</v>
      </c>
      <c r="D51" s="355"/>
      <c r="E51" s="387"/>
      <c r="G51" s="27">
        <v>13</v>
      </c>
      <c r="H51" s="35" t="str">
        <f t="shared" si="16"/>
        <v/>
      </c>
      <c r="I51" s="203" t="str">
        <f t="shared" si="17"/>
        <v/>
      </c>
      <c r="J51" s="275"/>
      <c r="K51" s="283"/>
      <c r="L51" s="283"/>
      <c r="M51" s="167" t="str">
        <f t="shared" si="3"/>
        <v/>
      </c>
      <c r="N51" s="168" t="str">
        <f t="shared" si="4"/>
        <v/>
      </c>
      <c r="O51" s="169" t="str">
        <f t="shared" si="5"/>
        <v/>
      </c>
      <c r="P51" s="159"/>
      <c r="Q51" s="390"/>
      <c r="R51" s="227"/>
      <c r="S51" s="227"/>
      <c r="T51" s="227"/>
      <c r="U51" s="70"/>
      <c r="V51" s="68">
        <v>13</v>
      </c>
      <c r="W51" s="64" t="str">
        <f t="shared" si="18"/>
        <v/>
      </c>
      <c r="X51" s="198" t="str">
        <f t="shared" si="14"/>
        <v/>
      </c>
      <c r="Y51" s="65" t="str">
        <f t="shared" si="15"/>
        <v/>
      </c>
      <c r="Z51" s="335"/>
      <c r="AA51" s="41"/>
      <c r="AB51" s="41"/>
      <c r="AD51" s="41"/>
    </row>
    <row r="52" spans="1:30" ht="9.9499999999999993" customHeight="1">
      <c r="A52" s="383"/>
      <c r="B52" s="43">
        <v>14</v>
      </c>
      <c r="C52" s="95" t="s">
        <v>15</v>
      </c>
      <c r="D52" s="278">
        <v>1.3240740740740741E-3</v>
      </c>
      <c r="E52" s="387"/>
      <c r="G52" s="27">
        <v>14</v>
      </c>
      <c r="H52" s="35" t="str">
        <f t="shared" si="16"/>
        <v/>
      </c>
      <c r="I52" s="203" t="str">
        <f t="shared" si="17"/>
        <v/>
      </c>
      <c r="J52" s="275"/>
      <c r="K52" s="283"/>
      <c r="L52" s="283"/>
      <c r="M52" s="167" t="str">
        <f t="shared" si="3"/>
        <v/>
      </c>
      <c r="N52" s="168" t="str">
        <f t="shared" si="4"/>
        <v/>
      </c>
      <c r="O52" s="169" t="str">
        <f t="shared" si="5"/>
        <v/>
      </c>
      <c r="P52" s="159"/>
      <c r="Q52" s="390"/>
      <c r="R52" s="227"/>
      <c r="S52" s="227"/>
      <c r="T52" s="227"/>
      <c r="U52" s="70"/>
      <c r="V52" s="68">
        <v>14</v>
      </c>
      <c r="W52" s="64" t="str">
        <f t="shared" si="18"/>
        <v/>
      </c>
      <c r="X52" s="198" t="str">
        <f t="shared" si="14"/>
        <v/>
      </c>
      <c r="Y52" s="65" t="str">
        <f t="shared" si="15"/>
        <v/>
      </c>
      <c r="Z52" s="335"/>
      <c r="AA52" s="41"/>
      <c r="AB52" s="41"/>
    </row>
    <row r="53" spans="1:30" ht="9.9499999999999993" customHeight="1">
      <c r="A53" s="383"/>
      <c r="B53" s="43">
        <v>15</v>
      </c>
      <c r="C53" s="96" t="s">
        <v>17</v>
      </c>
      <c r="D53" s="279">
        <v>1.2962962962962963E-3</v>
      </c>
      <c r="E53" s="387"/>
      <c r="G53" s="27">
        <v>15</v>
      </c>
      <c r="H53" s="35" t="str">
        <f t="shared" si="16"/>
        <v/>
      </c>
      <c r="I53" s="203" t="str">
        <f t="shared" si="17"/>
        <v/>
      </c>
      <c r="J53" s="275"/>
      <c r="K53" s="283"/>
      <c r="L53" s="283"/>
      <c r="M53" s="167" t="str">
        <f t="shared" si="3"/>
        <v/>
      </c>
      <c r="N53" s="168" t="str">
        <f t="shared" si="4"/>
        <v/>
      </c>
      <c r="O53" s="169" t="str">
        <f t="shared" si="5"/>
        <v/>
      </c>
      <c r="P53" s="159"/>
      <c r="Q53" s="390"/>
      <c r="R53" s="227"/>
      <c r="S53" s="227"/>
      <c r="T53" s="227"/>
      <c r="U53" s="70"/>
      <c r="V53" s="68">
        <v>15</v>
      </c>
      <c r="W53" s="64" t="str">
        <f t="shared" si="18"/>
        <v/>
      </c>
      <c r="X53" s="198" t="str">
        <f t="shared" si="14"/>
        <v/>
      </c>
      <c r="Y53" s="65" t="str">
        <f t="shared" si="15"/>
        <v/>
      </c>
      <c r="Z53" s="335"/>
      <c r="AA53" s="41"/>
      <c r="AB53" s="41"/>
    </row>
    <row r="54" spans="1:30" ht="9.9499999999999993" customHeight="1" thickBot="1">
      <c r="A54" s="383"/>
      <c r="B54" s="45">
        <v>16</v>
      </c>
      <c r="C54" s="97" t="s">
        <v>16</v>
      </c>
      <c r="D54" s="280">
        <v>1.3194444444444443E-3</v>
      </c>
      <c r="E54" s="388"/>
      <c r="G54" s="28">
        <v>16</v>
      </c>
      <c r="H54" s="36" t="str">
        <f t="shared" si="16"/>
        <v/>
      </c>
      <c r="I54" s="204" t="str">
        <f t="shared" si="17"/>
        <v/>
      </c>
      <c r="J54" s="276"/>
      <c r="K54" s="287"/>
      <c r="L54" s="287"/>
      <c r="M54" s="170" t="str">
        <f t="shared" si="3"/>
        <v/>
      </c>
      <c r="N54" s="171" t="str">
        <f t="shared" si="4"/>
        <v/>
      </c>
      <c r="O54" s="172" t="str">
        <f t="shared" si="5"/>
        <v/>
      </c>
      <c r="P54" s="160"/>
      <c r="Q54" s="391"/>
      <c r="R54" s="227"/>
      <c r="S54" s="227"/>
      <c r="T54" s="227"/>
      <c r="U54" s="70"/>
      <c r="V54" s="69">
        <v>16</v>
      </c>
      <c r="W54" s="66" t="str">
        <f t="shared" si="18"/>
        <v/>
      </c>
      <c r="X54" s="199" t="str">
        <f t="shared" si="14"/>
        <v/>
      </c>
      <c r="Y54" s="67" t="str">
        <f t="shared" si="15"/>
        <v/>
      </c>
      <c r="Z54" s="335"/>
      <c r="AA54" s="41"/>
      <c r="AB54" s="41"/>
    </row>
    <row r="55" spans="1:30" ht="9.9499999999999993" customHeight="1">
      <c r="K55"/>
      <c r="L55"/>
    </row>
    <row r="56" spans="1:30" ht="9.9499999999999993" customHeight="1">
      <c r="K56"/>
      <c r="L56"/>
    </row>
    <row r="59" spans="1:30" ht="9.9499999999999993" customHeight="1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41" customFormat="1" ht="9.9499999999999993" customHeight="1">
      <c r="A61" s="8"/>
      <c r="D61" s="8"/>
      <c r="E61"/>
      <c r="F61"/>
      <c r="G61"/>
      <c r="H61"/>
      <c r="I61"/>
      <c r="J61"/>
      <c r="K61"/>
      <c r="L61"/>
      <c r="M61"/>
      <c r="N61"/>
      <c r="O61"/>
      <c r="P61"/>
      <c r="Q61"/>
      <c r="U61" s="8"/>
      <c r="V61" s="8"/>
      <c r="W61" s="8"/>
      <c r="X61" s="8"/>
      <c r="Z61" s="8"/>
      <c r="AA61" s="8"/>
      <c r="AB61" s="44"/>
      <c r="AC61" s="44"/>
      <c r="AD61" s="8"/>
    </row>
    <row r="62" spans="1:30" s="41" customFormat="1" ht="9.9499999999999993" customHeight="1">
      <c r="A62" s="8"/>
      <c r="D62" s="8"/>
      <c r="E62"/>
      <c r="F62"/>
      <c r="G62"/>
      <c r="H62"/>
      <c r="I62"/>
      <c r="J62"/>
      <c r="K62"/>
      <c r="L62"/>
      <c r="M62"/>
      <c r="N62"/>
      <c r="O62"/>
      <c r="P62"/>
      <c r="Q62"/>
      <c r="U62" s="8"/>
      <c r="V62" s="8"/>
      <c r="W62" s="8"/>
      <c r="X62" s="8"/>
      <c r="Z62" s="8"/>
      <c r="AA62" s="8"/>
      <c r="AB62" s="44"/>
      <c r="AC62" s="44"/>
      <c r="AD62" s="8"/>
    </row>
    <row r="63" spans="1:30" s="41" customFormat="1" ht="9.9499999999999993" customHeight="1">
      <c r="A63" s="8"/>
      <c r="D63" s="8"/>
      <c r="E63"/>
      <c r="F63"/>
      <c r="G63"/>
      <c r="H63"/>
      <c r="I63"/>
      <c r="J63"/>
      <c r="K63"/>
      <c r="L63"/>
      <c r="M63"/>
      <c r="N63"/>
      <c r="O63"/>
      <c r="P63"/>
      <c r="Q63"/>
      <c r="U63" s="8"/>
      <c r="V63" s="8"/>
      <c r="W63" s="8"/>
      <c r="X63" s="8"/>
      <c r="Z63" s="8"/>
      <c r="AA63" s="8"/>
      <c r="AB63" s="44"/>
      <c r="AC63" s="44"/>
      <c r="AD63" s="8"/>
    </row>
    <row r="64" spans="1:30" s="41" customFormat="1" ht="9.9499999999999993" customHeight="1">
      <c r="A64" s="8"/>
      <c r="D64" s="8"/>
      <c r="E64"/>
      <c r="F64"/>
      <c r="G64"/>
      <c r="H64"/>
      <c r="I64"/>
      <c r="J64"/>
      <c r="K64"/>
      <c r="L64"/>
      <c r="M64"/>
      <c r="N64"/>
      <c r="O64"/>
      <c r="P64"/>
      <c r="Q64"/>
      <c r="U64" s="8"/>
      <c r="V64" s="8"/>
      <c r="W64" s="8"/>
      <c r="X64" s="8"/>
      <c r="Z64" s="8"/>
      <c r="AA64" s="8"/>
      <c r="AB64" s="44"/>
      <c r="AC64" s="44"/>
      <c r="AD64" s="8"/>
    </row>
    <row r="65" spans="1:30" s="41" customFormat="1" ht="9.9499999999999993" customHeight="1">
      <c r="A65" s="8"/>
      <c r="D65" s="8"/>
      <c r="E65"/>
      <c r="F65"/>
      <c r="G65"/>
      <c r="H65"/>
      <c r="I65"/>
      <c r="J65"/>
      <c r="K65"/>
      <c r="L65"/>
      <c r="M65"/>
      <c r="N65"/>
      <c r="O65"/>
      <c r="P65"/>
      <c r="Q65"/>
      <c r="U65" s="8"/>
      <c r="V65" s="8"/>
      <c r="W65" s="8"/>
      <c r="X65" s="8"/>
      <c r="Z65" s="8"/>
      <c r="AA65" s="8"/>
      <c r="AB65" s="44"/>
      <c r="AC65" s="44"/>
      <c r="AD65" s="8"/>
    </row>
    <row r="66" spans="1:30" s="41" customFormat="1" ht="9.9499999999999993" customHeight="1">
      <c r="A66" s="8"/>
      <c r="D66" s="8"/>
      <c r="E66"/>
      <c r="F66"/>
      <c r="G66"/>
      <c r="H66"/>
      <c r="I66"/>
      <c r="J66"/>
      <c r="K66"/>
      <c r="L66"/>
      <c r="M66"/>
      <c r="N66"/>
      <c r="O66"/>
      <c r="P66"/>
      <c r="Q66"/>
      <c r="U66" s="8"/>
      <c r="V66" s="8"/>
      <c r="W66" s="8"/>
      <c r="X66" s="8"/>
      <c r="Z66" s="8"/>
      <c r="AA66" s="8"/>
      <c r="AB66" s="44"/>
      <c r="AC66" s="44"/>
      <c r="AD66" s="8"/>
    </row>
    <row r="67" spans="1:30" s="41" customFormat="1" ht="9.9499999999999993" customHeight="1">
      <c r="A67" s="8"/>
      <c r="D67" s="8"/>
      <c r="E67"/>
      <c r="F67"/>
      <c r="G67"/>
      <c r="H67"/>
      <c r="I67"/>
      <c r="J67"/>
      <c r="K67"/>
      <c r="L67"/>
      <c r="M67"/>
      <c r="N67"/>
      <c r="O67"/>
      <c r="P67"/>
      <c r="Q67"/>
      <c r="U67" s="8"/>
      <c r="V67" s="8"/>
      <c r="W67" s="8"/>
      <c r="X67" s="8"/>
      <c r="Z67" s="8"/>
      <c r="AA67" s="8"/>
      <c r="AB67" s="44"/>
      <c r="AC67" s="44"/>
      <c r="AD67" s="8"/>
    </row>
    <row r="68" spans="1:30" s="41" customFormat="1" ht="9.9499999999999993" customHeight="1">
      <c r="A68" s="8"/>
      <c r="D68" s="8"/>
      <c r="E68"/>
      <c r="F68"/>
      <c r="G68"/>
      <c r="H68"/>
      <c r="I68"/>
      <c r="J68"/>
      <c r="K68"/>
      <c r="L68"/>
      <c r="M68"/>
      <c r="N68"/>
      <c r="O68"/>
      <c r="P68"/>
      <c r="Q68"/>
      <c r="U68" s="8"/>
      <c r="V68" s="8"/>
      <c r="W68" s="8"/>
      <c r="X68" s="8"/>
      <c r="Z68" s="8"/>
      <c r="AA68" s="8"/>
      <c r="AB68" s="44"/>
      <c r="AC68" s="44"/>
      <c r="AD68" s="8"/>
    </row>
    <row r="69" spans="1:30" s="41" customFormat="1" ht="9.9499999999999993" customHeight="1">
      <c r="A69" s="8"/>
      <c r="D69" s="8"/>
      <c r="E69"/>
      <c r="F69"/>
      <c r="G69"/>
      <c r="H69"/>
      <c r="I69"/>
      <c r="J69"/>
      <c r="K69"/>
      <c r="L69"/>
      <c r="M69"/>
      <c r="N69"/>
      <c r="O69"/>
      <c r="P69"/>
      <c r="Q69"/>
      <c r="U69" s="8"/>
      <c r="V69" s="8"/>
      <c r="W69" s="8"/>
      <c r="X69" s="8"/>
      <c r="Z69" s="8"/>
      <c r="AA69" s="8"/>
      <c r="AB69" s="44"/>
      <c r="AC69" s="44"/>
      <c r="AD69" s="8"/>
    </row>
    <row r="70" spans="1:30" s="41" customFormat="1" ht="9.9499999999999993" customHeight="1">
      <c r="A70" s="8"/>
      <c r="D70" s="8"/>
      <c r="E70"/>
      <c r="F70"/>
      <c r="G70"/>
      <c r="H70"/>
      <c r="I70"/>
      <c r="J70"/>
      <c r="K70"/>
      <c r="L70"/>
      <c r="M70"/>
      <c r="N70"/>
      <c r="O70"/>
      <c r="P70"/>
      <c r="Q70"/>
      <c r="U70" s="8"/>
      <c r="V70" s="8"/>
      <c r="W70" s="8"/>
      <c r="X70" s="8"/>
      <c r="Z70" s="8"/>
      <c r="AA70" s="8"/>
      <c r="AB70" s="44"/>
      <c r="AC70" s="44"/>
      <c r="AD70" s="8"/>
    </row>
    <row r="71" spans="1:30" s="41" customFormat="1" ht="9.9499999999999993" customHeight="1">
      <c r="A71" s="8"/>
      <c r="D71" s="8"/>
      <c r="E71"/>
      <c r="F71"/>
      <c r="G71"/>
      <c r="H71"/>
      <c r="I71"/>
      <c r="J71"/>
      <c r="K71"/>
      <c r="L71"/>
      <c r="M71"/>
      <c r="N71"/>
      <c r="O71"/>
      <c r="P71"/>
      <c r="Q71"/>
      <c r="U71" s="8"/>
      <c r="V71" s="8"/>
      <c r="W71" s="8"/>
      <c r="X71" s="8"/>
      <c r="Z71" s="8"/>
      <c r="AA71" s="8"/>
      <c r="AB71" s="44"/>
      <c r="AC71" s="44"/>
      <c r="AD71" s="8"/>
    </row>
  </sheetData>
  <sheetProtection sheet="1" objects="1" scenarios="1"/>
  <mergeCells count="27">
    <mergeCell ref="AA48:AC48"/>
    <mergeCell ref="C51:D51"/>
    <mergeCell ref="E21:G38"/>
    <mergeCell ref="V21:Y23"/>
    <mergeCell ref="V26:Y28"/>
    <mergeCell ref="V29:Y31"/>
    <mergeCell ref="V32:Y34"/>
    <mergeCell ref="A1:B1"/>
    <mergeCell ref="C1:AC1"/>
    <mergeCell ref="A2:B36"/>
    <mergeCell ref="C2:D50"/>
    <mergeCell ref="E2:G2"/>
    <mergeCell ref="U2:U38"/>
    <mergeCell ref="V2:Y3"/>
    <mergeCell ref="Z2:Z54"/>
    <mergeCell ref="B37:B38"/>
    <mergeCell ref="E39:E54"/>
    <mergeCell ref="V15:Y17"/>
    <mergeCell ref="V18:Y20"/>
    <mergeCell ref="A37:A54"/>
    <mergeCell ref="AA2:AC2"/>
    <mergeCell ref="V4:Y6"/>
    <mergeCell ref="V7:Y9"/>
    <mergeCell ref="V12:Y14"/>
    <mergeCell ref="V36:Y37"/>
    <mergeCell ref="E3:G20"/>
    <mergeCell ref="Q39:Q54"/>
  </mergeCells>
  <phoneticPr fontId="11" type="noConversion"/>
  <conditionalFormatting sqref="P3:P13">
    <cfRule type="cellIs" dxfId="83" priority="9" operator="between">
      <formula>0.9</formula>
      <formula>1.1</formula>
    </cfRule>
  </conditionalFormatting>
  <conditionalFormatting sqref="P3:P20">
    <cfRule type="cellIs" dxfId="82" priority="8" operator="between">
      <formula>1.9</formula>
      <formula>2.1</formula>
    </cfRule>
  </conditionalFormatting>
  <conditionalFormatting sqref="P3:P54">
    <cfRule type="cellIs" dxfId="81" priority="1" operator="between">
      <formula>2.9</formula>
      <formula>3.1</formula>
    </cfRule>
  </conditionalFormatting>
  <conditionalFormatting sqref="P14:P29">
    <cfRule type="cellIs" dxfId="80" priority="18" operator="between">
      <formula>0.9</formula>
      <formula>1.1</formula>
    </cfRule>
  </conditionalFormatting>
  <conditionalFormatting sqref="P21:P29">
    <cfRule type="cellIs" dxfId="79" priority="17" operator="between">
      <formula>1.9</formula>
      <formula>2.1</formula>
    </cfRule>
  </conditionalFormatting>
  <conditionalFormatting sqref="P30:P31">
    <cfRule type="cellIs" dxfId="78" priority="5" operator="between">
      <formula>1.9</formula>
      <formula>2.1</formula>
    </cfRule>
    <cfRule type="cellIs" dxfId="77" priority="6" operator="between">
      <formula>0.9</formula>
      <formula>1.1</formula>
    </cfRule>
  </conditionalFormatting>
  <conditionalFormatting sqref="P32:P38">
    <cfRule type="cellIs" dxfId="76" priority="14" operator="between">
      <formula>1.9</formula>
      <formula>2.1</formula>
    </cfRule>
    <cfRule type="cellIs" dxfId="75" priority="15" operator="between">
      <formula>0.9</formula>
      <formula>1.1</formula>
    </cfRule>
  </conditionalFormatting>
  <conditionalFormatting sqref="P39:P54">
    <cfRule type="cellIs" dxfId="74" priority="2" operator="between">
      <formula>1.9</formula>
      <formula>2.1</formula>
    </cfRule>
    <cfRule type="cellIs" dxfId="73" priority="3" operator="between">
      <formula>0.9</formula>
      <formula>1.1</formula>
    </cfRule>
  </conditionalFormatting>
  <pageMargins left="0.7" right="0.7" top="0.75" bottom="0.75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C13" zoomScale="125" zoomScaleNormal="125" workbookViewId="0">
      <selection activeCell="G35" sqref="G35:K36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12.7109375" style="41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4.85546875" style="41" customWidth="1"/>
    <col min="29" max="16384" width="9.140625" style="8"/>
  </cols>
  <sheetData>
    <row r="1" spans="1:28" ht="9.9499999999999993" customHeight="1" thickBot="1">
      <c r="A1" s="335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</row>
    <row r="2" spans="1:28" ht="9.9499999999999993" customHeight="1" thickBot="1">
      <c r="A2" s="335"/>
      <c r="B2" s="335"/>
      <c r="C2" s="336" t="s">
        <v>23</v>
      </c>
      <c r="D2" s="337"/>
      <c r="E2" s="398" t="s">
        <v>2</v>
      </c>
      <c r="F2" s="342"/>
      <c r="G2" s="343"/>
      <c r="H2" s="76" t="s">
        <v>1</v>
      </c>
      <c r="I2" s="76" t="s">
        <v>39</v>
      </c>
      <c r="J2" s="71" t="s">
        <v>8</v>
      </c>
      <c r="K2" s="71" t="s">
        <v>142</v>
      </c>
      <c r="L2" s="71" t="s">
        <v>47</v>
      </c>
      <c r="M2" s="173" t="s">
        <v>15</v>
      </c>
      <c r="N2" s="163" t="s">
        <v>17</v>
      </c>
      <c r="O2" s="162" t="s">
        <v>16</v>
      </c>
      <c r="P2" s="72" t="s">
        <v>5</v>
      </c>
      <c r="Q2" s="425" t="s">
        <v>21</v>
      </c>
      <c r="R2" s="426"/>
      <c r="S2" s="426"/>
      <c r="T2" s="427"/>
      <c r="U2" s="344"/>
      <c r="V2" s="399" t="s">
        <v>12</v>
      </c>
      <c r="W2" s="400"/>
      <c r="X2" s="401"/>
      <c r="Y2" s="335"/>
      <c r="Z2" s="417" t="s">
        <v>13</v>
      </c>
      <c r="AA2" s="418"/>
      <c r="AB2" s="419"/>
    </row>
    <row r="3" spans="1:28" ht="9.9499999999999993" customHeight="1" thickBot="1">
      <c r="A3" s="335"/>
      <c r="B3" s="335"/>
      <c r="C3" s="338"/>
      <c r="D3" s="339"/>
      <c r="E3" s="326" t="s">
        <v>7</v>
      </c>
      <c r="F3" s="327"/>
      <c r="G3" s="327"/>
      <c r="H3" s="40" t="str">
        <f>IFERROR(VLOOKUP($J3,$Z$2:$AC$34,2,0),"")</f>
        <v>Max Winfield</v>
      </c>
      <c r="I3" s="212" t="str">
        <f>IFERROR(VLOOKUP($J3,$Z$2:$AC$34,3,0),"")</f>
        <v>St Georges</v>
      </c>
      <c r="J3" s="245">
        <v>856</v>
      </c>
      <c r="K3" s="282">
        <v>2.9458333333333333E-3</v>
      </c>
      <c r="L3" s="282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>
        <f t="shared" ref="P3:P34" si="0">IF(K3&gt;0,RANK(K3,$K$3:$K$34,1),"No Runner")</f>
        <v>1</v>
      </c>
      <c r="Q3" s="81">
        <f>K3</f>
        <v>2.9458333333333333E-3</v>
      </c>
      <c r="R3" s="79" t="str">
        <f t="shared" ref="R3:S34" si="1">H3</f>
        <v>Max Winfield</v>
      </c>
      <c r="S3" s="79" t="str">
        <f t="shared" si="1"/>
        <v>St Georges</v>
      </c>
      <c r="T3" s="52">
        <f>J3</f>
        <v>856</v>
      </c>
      <c r="U3" s="335"/>
      <c r="V3" s="402"/>
      <c r="W3" s="403"/>
      <c r="X3" s="404"/>
      <c r="Y3" s="335"/>
      <c r="Z3" s="254">
        <v>202</v>
      </c>
      <c r="AA3" s="255" t="s">
        <v>71</v>
      </c>
      <c r="AB3" s="256" t="s">
        <v>72</v>
      </c>
    </row>
    <row r="4" spans="1:28" ht="9.9499999999999993" customHeight="1">
      <c r="A4" s="335"/>
      <c r="B4" s="335"/>
      <c r="C4" s="338"/>
      <c r="D4" s="339"/>
      <c r="E4" s="329"/>
      <c r="F4" s="330"/>
      <c r="G4" s="330"/>
      <c r="H4" s="29" t="str">
        <f>IFERROR(VLOOKUP($J4,$Z$2:$AC$34,2,0),"")</f>
        <v>Ethan Esteban Protheroe-Esteban</v>
      </c>
      <c r="I4" s="19" t="str">
        <f>IFERROR(VLOOKUP($J4,$Z$2:$AC$34,3,0),"")</f>
        <v>Queens'</v>
      </c>
      <c r="J4" s="247">
        <v>394</v>
      </c>
      <c r="K4" s="283">
        <v>2.9835648148148143E-3</v>
      </c>
      <c r="L4" s="283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2</v>
      </c>
      <c r="Q4" s="82">
        <f t="shared" ref="Q4:Q34" si="5">K4</f>
        <v>2.9835648148148143E-3</v>
      </c>
      <c r="R4" s="78" t="str">
        <f t="shared" si="1"/>
        <v>Ethan Esteban Protheroe-Esteban</v>
      </c>
      <c r="S4" s="78" t="str">
        <f t="shared" si="1"/>
        <v>Queens'</v>
      </c>
      <c r="T4" s="57">
        <f t="shared" ref="T4:T34" si="6">J4</f>
        <v>394</v>
      </c>
      <c r="U4" s="335"/>
      <c r="V4" s="405" t="s">
        <v>20</v>
      </c>
      <c r="W4" s="406"/>
      <c r="X4" s="407"/>
      <c r="Y4" s="335"/>
      <c r="Z4" s="254">
        <v>394</v>
      </c>
      <c r="AA4" s="255" t="s">
        <v>106</v>
      </c>
      <c r="AB4" s="256" t="s">
        <v>105</v>
      </c>
    </row>
    <row r="5" spans="1:28" ht="9.9499999999999993" customHeight="1">
      <c r="A5" s="335"/>
      <c r="B5" s="335"/>
      <c r="C5" s="338"/>
      <c r="D5" s="339"/>
      <c r="E5" s="329"/>
      <c r="F5" s="330"/>
      <c r="G5" s="330"/>
      <c r="H5" s="29" t="str">
        <f t="shared" ref="H5:H34" si="7">IFERROR(VLOOKUP($J5,$Z$2:$AC$34,2,0),"")</f>
        <v/>
      </c>
      <c r="I5" s="19" t="str">
        <f t="shared" ref="I5:I34" si="8">IFERROR(VLOOKUP($J5,$Z$2:$AC$34,3,0),"")</f>
        <v/>
      </c>
      <c r="J5" s="247"/>
      <c r="K5" s="283"/>
      <c r="L5" s="283"/>
      <c r="M5" s="167" t="str">
        <f t="shared" si="2"/>
        <v/>
      </c>
      <c r="N5" s="168" t="str">
        <f t="shared" si="3"/>
        <v/>
      </c>
      <c r="O5" s="169" t="str">
        <f t="shared" si="4"/>
        <v/>
      </c>
      <c r="P5" s="190" t="str">
        <f t="shared" si="0"/>
        <v>No Runner</v>
      </c>
      <c r="Q5" s="82">
        <f t="shared" si="5"/>
        <v>0</v>
      </c>
      <c r="R5" s="78" t="str">
        <f t="shared" si="1"/>
        <v/>
      </c>
      <c r="S5" s="78" t="str">
        <f t="shared" si="1"/>
        <v/>
      </c>
      <c r="T5" s="57">
        <f t="shared" si="6"/>
        <v>0</v>
      </c>
      <c r="U5" s="335"/>
      <c r="V5" s="408"/>
      <c r="W5" s="409"/>
      <c r="X5" s="410"/>
      <c r="Y5" s="335"/>
      <c r="Z5" s="254">
        <v>649</v>
      </c>
      <c r="AA5" s="255" t="s">
        <v>122</v>
      </c>
      <c r="AB5" s="256" t="s">
        <v>73</v>
      </c>
    </row>
    <row r="6" spans="1:28" ht="9.9499999999999993" customHeight="1">
      <c r="A6" s="335"/>
      <c r="B6" s="335"/>
      <c r="C6" s="338"/>
      <c r="D6" s="339"/>
      <c r="E6" s="329"/>
      <c r="F6" s="330"/>
      <c r="G6" s="330"/>
      <c r="H6" s="29" t="str">
        <f t="shared" si="7"/>
        <v/>
      </c>
      <c r="I6" s="19" t="str">
        <f t="shared" si="8"/>
        <v/>
      </c>
      <c r="J6" s="247"/>
      <c r="K6" s="283"/>
      <c r="L6" s="283"/>
      <c r="M6" s="167" t="str">
        <f t="shared" si="2"/>
        <v/>
      </c>
      <c r="N6" s="168" t="str">
        <f t="shared" si="3"/>
        <v/>
      </c>
      <c r="O6" s="169" t="str">
        <f t="shared" si="4"/>
        <v/>
      </c>
      <c r="P6" s="190" t="str">
        <f t="shared" si="0"/>
        <v>No Runner</v>
      </c>
      <c r="Q6" s="82">
        <f t="shared" si="5"/>
        <v>0</v>
      </c>
      <c r="R6" s="78" t="str">
        <f t="shared" si="1"/>
        <v/>
      </c>
      <c r="S6" s="78" t="str">
        <f t="shared" si="1"/>
        <v/>
      </c>
      <c r="T6" s="57">
        <f t="shared" si="6"/>
        <v>0</v>
      </c>
      <c r="U6" s="335"/>
      <c r="V6" s="408"/>
      <c r="W6" s="409"/>
      <c r="X6" s="410"/>
      <c r="Y6" s="335"/>
      <c r="Z6" s="254">
        <v>856</v>
      </c>
      <c r="AA6" s="255" t="s">
        <v>143</v>
      </c>
      <c r="AB6" s="256" t="s">
        <v>144</v>
      </c>
    </row>
    <row r="7" spans="1:28" ht="9.9499999999999993" customHeight="1">
      <c r="A7" s="335"/>
      <c r="B7" s="335"/>
      <c r="C7" s="338"/>
      <c r="D7" s="339"/>
      <c r="E7" s="329"/>
      <c r="F7" s="330"/>
      <c r="G7" s="330"/>
      <c r="H7" s="29" t="str">
        <f t="shared" si="7"/>
        <v/>
      </c>
      <c r="I7" s="19" t="str">
        <f t="shared" si="8"/>
        <v/>
      </c>
      <c r="J7" s="247"/>
      <c r="K7" s="283"/>
      <c r="L7" s="283"/>
      <c r="M7" s="167" t="str">
        <f t="shared" si="2"/>
        <v/>
      </c>
      <c r="N7" s="168" t="str">
        <f t="shared" si="3"/>
        <v/>
      </c>
      <c r="O7" s="169" t="str">
        <f t="shared" si="4"/>
        <v/>
      </c>
      <c r="P7" s="190" t="str">
        <f t="shared" si="0"/>
        <v>No Runner</v>
      </c>
      <c r="Q7" s="82">
        <f t="shared" si="5"/>
        <v>0</v>
      </c>
      <c r="R7" s="78" t="str">
        <f t="shared" si="1"/>
        <v/>
      </c>
      <c r="S7" s="78" t="str">
        <f t="shared" si="1"/>
        <v/>
      </c>
      <c r="T7" s="57">
        <f t="shared" si="6"/>
        <v>0</v>
      </c>
      <c r="U7" s="335"/>
      <c r="V7" s="405" t="s">
        <v>55</v>
      </c>
      <c r="W7" s="406"/>
      <c r="X7" s="407"/>
      <c r="Y7" s="335"/>
      <c r="Z7" s="254"/>
      <c r="AA7" s="255"/>
      <c r="AB7" s="256"/>
    </row>
    <row r="8" spans="1:28" ht="9.9499999999999993" customHeight="1">
      <c r="A8" s="335"/>
      <c r="B8" s="335"/>
      <c r="C8" s="338"/>
      <c r="D8" s="339"/>
      <c r="E8" s="329"/>
      <c r="F8" s="330"/>
      <c r="G8" s="330"/>
      <c r="H8" s="29" t="str">
        <f t="shared" si="7"/>
        <v/>
      </c>
      <c r="I8" s="19" t="str">
        <f t="shared" si="8"/>
        <v/>
      </c>
      <c r="J8" s="247"/>
      <c r="K8" s="283"/>
      <c r="L8" s="283"/>
      <c r="M8" s="167" t="str">
        <f t="shared" si="2"/>
        <v/>
      </c>
      <c r="N8" s="168" t="str">
        <f t="shared" si="3"/>
        <v/>
      </c>
      <c r="O8" s="169" t="str">
        <f t="shared" si="4"/>
        <v/>
      </c>
      <c r="P8" s="190" t="str">
        <f t="shared" si="0"/>
        <v>No Runner</v>
      </c>
      <c r="Q8" s="82">
        <f t="shared" si="5"/>
        <v>0</v>
      </c>
      <c r="R8" s="78" t="str">
        <f t="shared" si="1"/>
        <v/>
      </c>
      <c r="S8" s="78" t="str">
        <f t="shared" si="1"/>
        <v/>
      </c>
      <c r="T8" s="57">
        <f t="shared" si="6"/>
        <v>0</v>
      </c>
      <c r="U8" s="335"/>
      <c r="V8" s="408"/>
      <c r="W8" s="409"/>
      <c r="X8" s="410"/>
      <c r="Y8" s="335"/>
      <c r="Z8" s="254"/>
      <c r="AA8" s="255"/>
      <c r="AB8" s="256"/>
    </row>
    <row r="9" spans="1:28" ht="9.9499999999999993" customHeight="1">
      <c r="A9" s="335"/>
      <c r="B9" s="335"/>
      <c r="C9" s="338"/>
      <c r="D9" s="339"/>
      <c r="E9" s="329"/>
      <c r="F9" s="330"/>
      <c r="G9" s="330"/>
      <c r="H9" s="30" t="str">
        <f t="shared" si="7"/>
        <v/>
      </c>
      <c r="I9" s="20" t="str">
        <f t="shared" si="8"/>
        <v/>
      </c>
      <c r="J9" s="247"/>
      <c r="K9" s="283"/>
      <c r="L9" s="283"/>
      <c r="M9" s="167" t="str">
        <f t="shared" si="2"/>
        <v/>
      </c>
      <c r="N9" s="168" t="str">
        <f t="shared" si="3"/>
        <v/>
      </c>
      <c r="O9" s="169" t="str">
        <f t="shared" si="4"/>
        <v/>
      </c>
      <c r="P9" s="190" t="str">
        <f t="shared" si="0"/>
        <v>No Runner</v>
      </c>
      <c r="Q9" s="82">
        <f t="shared" si="5"/>
        <v>0</v>
      </c>
      <c r="R9" s="78" t="str">
        <f t="shared" si="1"/>
        <v/>
      </c>
      <c r="S9" s="78" t="str">
        <f t="shared" si="1"/>
        <v/>
      </c>
      <c r="T9" s="57">
        <f t="shared" si="6"/>
        <v>0</v>
      </c>
      <c r="U9" s="335"/>
      <c r="V9" s="408"/>
      <c r="W9" s="409"/>
      <c r="X9" s="410"/>
      <c r="Y9" s="335"/>
      <c r="Z9" s="254"/>
      <c r="AA9" s="255"/>
      <c r="AB9" s="256"/>
    </row>
    <row r="10" spans="1:28" ht="9.9499999999999993" customHeight="1">
      <c r="A10" s="335"/>
      <c r="B10" s="335"/>
      <c r="C10" s="338"/>
      <c r="D10" s="339"/>
      <c r="E10" s="329"/>
      <c r="F10" s="330"/>
      <c r="G10" s="330"/>
      <c r="H10" s="29" t="str">
        <f t="shared" si="7"/>
        <v/>
      </c>
      <c r="I10" s="19" t="str">
        <f t="shared" si="8"/>
        <v/>
      </c>
      <c r="J10" s="247"/>
      <c r="K10" s="283"/>
      <c r="L10" s="283"/>
      <c r="M10" s="167" t="str">
        <f t="shared" si="2"/>
        <v/>
      </c>
      <c r="N10" s="168" t="str">
        <f t="shared" si="3"/>
        <v/>
      </c>
      <c r="O10" s="169" t="str">
        <f t="shared" si="4"/>
        <v/>
      </c>
      <c r="P10" s="190" t="str">
        <f t="shared" si="0"/>
        <v>No Runner</v>
      </c>
      <c r="Q10" s="82">
        <f t="shared" si="5"/>
        <v>0</v>
      </c>
      <c r="R10" s="78" t="str">
        <f t="shared" si="1"/>
        <v/>
      </c>
      <c r="S10" s="78" t="str">
        <f t="shared" si="1"/>
        <v/>
      </c>
      <c r="T10" s="57">
        <f t="shared" si="6"/>
        <v>0</v>
      </c>
      <c r="U10" s="335"/>
      <c r="V10" s="323"/>
      <c r="W10" s="324"/>
      <c r="X10" s="325"/>
      <c r="Y10" s="335"/>
      <c r="Z10" s="254"/>
      <c r="AA10" s="255"/>
      <c r="AB10" s="256"/>
    </row>
    <row r="11" spans="1:28" ht="9.9499999999999993" customHeight="1">
      <c r="A11" s="335"/>
      <c r="B11" s="335"/>
      <c r="C11" s="338"/>
      <c r="D11" s="339"/>
      <c r="E11" s="329"/>
      <c r="F11" s="330"/>
      <c r="G11" s="330"/>
      <c r="H11" s="29" t="str">
        <f t="shared" si="7"/>
        <v/>
      </c>
      <c r="I11" s="19" t="str">
        <f t="shared" si="8"/>
        <v/>
      </c>
      <c r="J11" s="247"/>
      <c r="K11" s="283"/>
      <c r="L11" s="283"/>
      <c r="M11" s="167" t="str">
        <f t="shared" si="2"/>
        <v/>
      </c>
      <c r="N11" s="168" t="str">
        <f t="shared" si="3"/>
        <v/>
      </c>
      <c r="O11" s="169" t="str">
        <f t="shared" si="4"/>
        <v/>
      </c>
      <c r="P11" s="190" t="str">
        <f t="shared" si="0"/>
        <v>No Runner</v>
      </c>
      <c r="Q11" s="82">
        <f t="shared" si="5"/>
        <v>0</v>
      </c>
      <c r="R11" s="78" t="str">
        <f t="shared" si="1"/>
        <v/>
      </c>
      <c r="S11" s="78" t="str">
        <f t="shared" si="1"/>
        <v/>
      </c>
      <c r="T11" s="57">
        <f t="shared" si="6"/>
        <v>0</v>
      </c>
      <c r="U11" s="335"/>
      <c r="V11" s="317"/>
      <c r="W11" s="318"/>
      <c r="X11" s="319"/>
      <c r="Y11" s="335"/>
      <c r="Z11" s="254"/>
      <c r="AA11" s="255"/>
      <c r="AB11" s="256"/>
    </row>
    <row r="12" spans="1:28" ht="9.9499999999999993" customHeight="1">
      <c r="A12" s="335"/>
      <c r="B12" s="335"/>
      <c r="C12" s="338"/>
      <c r="D12" s="339"/>
      <c r="E12" s="329"/>
      <c r="F12" s="330"/>
      <c r="G12" s="330"/>
      <c r="H12" s="29" t="str">
        <f t="shared" si="7"/>
        <v/>
      </c>
      <c r="I12" s="19" t="str">
        <f t="shared" si="8"/>
        <v/>
      </c>
      <c r="J12" s="247"/>
      <c r="K12" s="283"/>
      <c r="L12" s="283"/>
      <c r="M12" s="167" t="str">
        <f t="shared" si="2"/>
        <v/>
      </c>
      <c r="N12" s="168" t="str">
        <f t="shared" si="3"/>
        <v/>
      </c>
      <c r="O12" s="169" t="str">
        <f t="shared" si="4"/>
        <v/>
      </c>
      <c r="P12" s="190" t="str">
        <f t="shared" si="0"/>
        <v>No Runner</v>
      </c>
      <c r="Q12" s="82">
        <f t="shared" si="5"/>
        <v>0</v>
      </c>
      <c r="R12" s="78" t="str">
        <f t="shared" si="1"/>
        <v/>
      </c>
      <c r="S12" s="78" t="str">
        <f t="shared" si="1"/>
        <v/>
      </c>
      <c r="T12" s="57">
        <f t="shared" si="6"/>
        <v>0</v>
      </c>
      <c r="U12" s="335"/>
      <c r="V12" s="320"/>
      <c r="W12" s="321"/>
      <c r="X12" s="322"/>
      <c r="Y12" s="335"/>
      <c r="Z12" s="254"/>
      <c r="AA12" s="255"/>
      <c r="AB12" s="256"/>
    </row>
    <row r="13" spans="1:28" ht="9.9499999999999993" customHeight="1">
      <c r="A13" s="335"/>
      <c r="B13" s="335"/>
      <c r="C13" s="338"/>
      <c r="D13" s="339"/>
      <c r="E13" s="329"/>
      <c r="F13" s="330"/>
      <c r="G13" s="330"/>
      <c r="H13" s="29" t="str">
        <f t="shared" si="7"/>
        <v/>
      </c>
      <c r="I13" s="19" t="str">
        <f t="shared" si="8"/>
        <v/>
      </c>
      <c r="J13" s="247"/>
      <c r="K13" s="283"/>
      <c r="L13" s="283"/>
      <c r="M13" s="167" t="str">
        <f t="shared" si="2"/>
        <v/>
      </c>
      <c r="N13" s="168" t="str">
        <f t="shared" si="3"/>
        <v/>
      </c>
      <c r="O13" s="169" t="str">
        <f t="shared" si="4"/>
        <v/>
      </c>
      <c r="P13" s="190" t="str">
        <f t="shared" si="0"/>
        <v>No Runner</v>
      </c>
      <c r="Q13" s="82">
        <f t="shared" si="5"/>
        <v>0</v>
      </c>
      <c r="R13" s="78" t="str">
        <f t="shared" si="1"/>
        <v/>
      </c>
      <c r="S13" s="78" t="str">
        <f t="shared" si="1"/>
        <v/>
      </c>
      <c r="T13" s="57">
        <f t="shared" si="6"/>
        <v>0</v>
      </c>
      <c r="U13" s="335"/>
      <c r="V13" s="323"/>
      <c r="W13" s="324"/>
      <c r="X13" s="325"/>
      <c r="Y13" s="335"/>
      <c r="Z13" s="254"/>
      <c r="AA13" s="255"/>
      <c r="AB13" s="256"/>
    </row>
    <row r="14" spans="1:28" ht="9.9499999999999993" customHeight="1">
      <c r="A14" s="335"/>
      <c r="B14" s="335"/>
      <c r="C14" s="338"/>
      <c r="D14" s="339"/>
      <c r="E14" s="329"/>
      <c r="F14" s="330"/>
      <c r="G14" s="330"/>
      <c r="H14" s="29" t="str">
        <f t="shared" si="7"/>
        <v/>
      </c>
      <c r="I14" s="19" t="str">
        <f t="shared" si="8"/>
        <v/>
      </c>
      <c r="J14" s="247"/>
      <c r="K14" s="283"/>
      <c r="L14" s="283"/>
      <c r="M14" s="167" t="str">
        <f t="shared" si="2"/>
        <v/>
      </c>
      <c r="N14" s="168" t="str">
        <f t="shared" si="3"/>
        <v/>
      </c>
      <c r="O14" s="169" t="str">
        <f t="shared" si="4"/>
        <v/>
      </c>
      <c r="P14" s="190" t="str">
        <f t="shared" si="0"/>
        <v>No Runner</v>
      </c>
      <c r="Q14" s="82">
        <f t="shared" si="5"/>
        <v>0</v>
      </c>
      <c r="R14" s="78" t="str">
        <f t="shared" si="1"/>
        <v/>
      </c>
      <c r="S14" s="78" t="str">
        <f t="shared" si="1"/>
        <v/>
      </c>
      <c r="T14" s="57">
        <f t="shared" si="6"/>
        <v>0</v>
      </c>
      <c r="U14" s="335"/>
      <c r="V14" s="317"/>
      <c r="W14" s="318"/>
      <c r="X14" s="319"/>
      <c r="Y14" s="335"/>
      <c r="Z14" s="254"/>
      <c r="AA14" s="255"/>
      <c r="AB14" s="256"/>
    </row>
    <row r="15" spans="1:28" ht="9.9499999999999993" customHeight="1">
      <c r="A15" s="335"/>
      <c r="B15" s="335"/>
      <c r="C15" s="338"/>
      <c r="D15" s="339"/>
      <c r="E15" s="329"/>
      <c r="F15" s="330"/>
      <c r="G15" s="330"/>
      <c r="H15" s="29" t="str">
        <f t="shared" si="7"/>
        <v/>
      </c>
      <c r="I15" s="19" t="str">
        <f t="shared" si="8"/>
        <v/>
      </c>
      <c r="J15" s="247"/>
      <c r="K15" s="283"/>
      <c r="L15" s="283"/>
      <c r="M15" s="167" t="str">
        <f t="shared" si="2"/>
        <v/>
      </c>
      <c r="N15" s="168" t="str">
        <f t="shared" si="3"/>
        <v/>
      </c>
      <c r="O15" s="169" t="str">
        <f t="shared" si="4"/>
        <v/>
      </c>
      <c r="P15" s="190" t="str">
        <f t="shared" si="0"/>
        <v>No Runner</v>
      </c>
      <c r="Q15" s="82">
        <f t="shared" si="5"/>
        <v>0</v>
      </c>
      <c r="R15" s="78" t="str">
        <f t="shared" si="1"/>
        <v/>
      </c>
      <c r="S15" s="78" t="str">
        <f t="shared" si="1"/>
        <v/>
      </c>
      <c r="T15" s="57">
        <f t="shared" si="6"/>
        <v>0</v>
      </c>
      <c r="U15" s="335"/>
      <c r="V15" s="320"/>
      <c r="W15" s="321"/>
      <c r="X15" s="322"/>
      <c r="Y15" s="335"/>
      <c r="Z15" s="254"/>
      <c r="AA15" s="255"/>
      <c r="AB15" s="256"/>
    </row>
    <row r="16" spans="1:28" ht="9.9499999999999993" customHeight="1">
      <c r="A16" s="335"/>
      <c r="B16" s="335"/>
      <c r="C16" s="338"/>
      <c r="D16" s="339"/>
      <c r="E16" s="329"/>
      <c r="F16" s="330"/>
      <c r="G16" s="330"/>
      <c r="H16" s="29" t="str">
        <f t="shared" si="7"/>
        <v/>
      </c>
      <c r="I16" s="19" t="str">
        <f t="shared" si="8"/>
        <v/>
      </c>
      <c r="J16" s="247"/>
      <c r="K16" s="283"/>
      <c r="L16" s="283"/>
      <c r="M16" s="167" t="str">
        <f t="shared" si="2"/>
        <v/>
      </c>
      <c r="N16" s="168" t="str">
        <f t="shared" si="3"/>
        <v/>
      </c>
      <c r="O16" s="169" t="str">
        <f t="shared" si="4"/>
        <v/>
      </c>
      <c r="P16" s="190" t="str">
        <f t="shared" si="0"/>
        <v>No Runner</v>
      </c>
      <c r="Q16" s="82">
        <f t="shared" si="5"/>
        <v>0</v>
      </c>
      <c r="R16" s="78" t="str">
        <f t="shared" si="1"/>
        <v/>
      </c>
      <c r="S16" s="78" t="str">
        <f t="shared" si="1"/>
        <v/>
      </c>
      <c r="T16" s="57">
        <f t="shared" si="6"/>
        <v>0</v>
      </c>
      <c r="U16" s="335"/>
      <c r="V16" s="323"/>
      <c r="W16" s="324"/>
      <c r="X16" s="325"/>
      <c r="Y16" s="335"/>
      <c r="Z16" s="254"/>
      <c r="AA16" s="255"/>
      <c r="AB16" s="256"/>
    </row>
    <row r="17" spans="1:28" ht="9.9499999999999993" customHeight="1">
      <c r="A17" s="335"/>
      <c r="B17" s="335"/>
      <c r="C17" s="338"/>
      <c r="D17" s="339"/>
      <c r="E17" s="329"/>
      <c r="F17" s="330"/>
      <c r="G17" s="330"/>
      <c r="H17" s="7" t="str">
        <f t="shared" si="7"/>
        <v/>
      </c>
      <c r="I17" s="10" t="str">
        <f t="shared" si="8"/>
        <v/>
      </c>
      <c r="J17" s="249"/>
      <c r="K17" s="283"/>
      <c r="L17" s="283"/>
      <c r="M17" s="167" t="str">
        <f t="shared" si="2"/>
        <v/>
      </c>
      <c r="N17" s="168" t="str">
        <f t="shared" si="3"/>
        <v/>
      </c>
      <c r="O17" s="169" t="str">
        <f t="shared" si="4"/>
        <v/>
      </c>
      <c r="P17" s="190" t="str">
        <f t="shared" si="0"/>
        <v>No Runner</v>
      </c>
      <c r="Q17" s="82">
        <f t="shared" si="5"/>
        <v>0</v>
      </c>
      <c r="R17" s="78" t="str">
        <f t="shared" si="1"/>
        <v/>
      </c>
      <c r="S17" s="78" t="str">
        <f t="shared" si="1"/>
        <v/>
      </c>
      <c r="T17" s="57">
        <f t="shared" si="6"/>
        <v>0</v>
      </c>
      <c r="U17" s="335"/>
      <c r="V17" s="317"/>
      <c r="W17" s="318"/>
      <c r="X17" s="319"/>
      <c r="Y17" s="335"/>
      <c r="Z17" s="254"/>
      <c r="AA17" s="255"/>
      <c r="AB17" s="256"/>
    </row>
    <row r="18" spans="1:28" ht="9.9499999999999993" customHeight="1">
      <c r="A18" s="335"/>
      <c r="B18" s="335"/>
      <c r="C18" s="338"/>
      <c r="D18" s="339"/>
      <c r="E18" s="329"/>
      <c r="F18" s="330"/>
      <c r="G18" s="330"/>
      <c r="H18" s="7" t="str">
        <f t="shared" si="7"/>
        <v/>
      </c>
      <c r="I18" s="10" t="str">
        <f t="shared" si="8"/>
        <v/>
      </c>
      <c r="J18" s="249"/>
      <c r="K18" s="283"/>
      <c r="L18" s="283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6"/>
        <v>0</v>
      </c>
      <c r="U18" s="335"/>
      <c r="V18" s="320"/>
      <c r="W18" s="321"/>
      <c r="X18" s="322"/>
      <c r="Y18" s="335"/>
      <c r="Z18" s="254"/>
      <c r="AA18" s="255"/>
      <c r="AB18" s="256"/>
    </row>
    <row r="19" spans="1:28" ht="9.9499999999999993" customHeight="1">
      <c r="A19" s="335"/>
      <c r="B19" s="335"/>
      <c r="C19" s="338"/>
      <c r="D19" s="339"/>
      <c r="E19" s="329"/>
      <c r="F19" s="330"/>
      <c r="G19" s="330"/>
      <c r="H19" s="30" t="str">
        <f t="shared" si="7"/>
        <v/>
      </c>
      <c r="I19" s="20" t="str">
        <f t="shared" si="8"/>
        <v/>
      </c>
      <c r="J19" s="247"/>
      <c r="K19" s="283"/>
      <c r="L19" s="283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6"/>
        <v>0</v>
      </c>
      <c r="U19" s="335"/>
      <c r="V19" s="323"/>
      <c r="W19" s="324"/>
      <c r="X19" s="325"/>
      <c r="Y19" s="335"/>
      <c r="Z19" s="254"/>
      <c r="AA19" s="255"/>
      <c r="AB19" s="256"/>
    </row>
    <row r="20" spans="1:28" ht="9.9499999999999993" customHeight="1">
      <c r="A20" s="335"/>
      <c r="B20" s="335"/>
      <c r="C20" s="338"/>
      <c r="D20" s="339"/>
      <c r="E20" s="329"/>
      <c r="F20" s="330"/>
      <c r="G20" s="330"/>
      <c r="H20" s="29" t="str">
        <f t="shared" si="7"/>
        <v/>
      </c>
      <c r="I20" s="19" t="str">
        <f t="shared" si="8"/>
        <v/>
      </c>
      <c r="J20" s="247"/>
      <c r="K20" s="283"/>
      <c r="L20" s="283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6"/>
        <v>0</v>
      </c>
      <c r="U20" s="335"/>
      <c r="V20" s="317"/>
      <c r="W20" s="318"/>
      <c r="X20" s="319"/>
      <c r="Y20" s="335"/>
      <c r="Z20" s="254"/>
      <c r="AA20" s="255"/>
      <c r="AB20" s="256"/>
    </row>
    <row r="21" spans="1:28" ht="9.9499999999999993" customHeight="1">
      <c r="A21" s="335"/>
      <c r="B21" s="335"/>
      <c r="C21" s="338"/>
      <c r="D21" s="339"/>
      <c r="E21" s="329"/>
      <c r="F21" s="330"/>
      <c r="G21" s="330"/>
      <c r="H21" s="30" t="str">
        <f t="shared" si="7"/>
        <v/>
      </c>
      <c r="I21" s="20" t="str">
        <f t="shared" si="8"/>
        <v/>
      </c>
      <c r="J21" s="247"/>
      <c r="K21" s="283"/>
      <c r="L21" s="283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6"/>
        <v>0</v>
      </c>
      <c r="U21" s="335"/>
      <c r="V21" s="320"/>
      <c r="W21" s="321"/>
      <c r="X21" s="322"/>
      <c r="Y21" s="335"/>
      <c r="Z21" s="254"/>
      <c r="AA21" s="255"/>
      <c r="AB21" s="256"/>
    </row>
    <row r="22" spans="1:28" ht="9.9499999999999993" customHeight="1">
      <c r="A22" s="335"/>
      <c r="B22" s="335"/>
      <c r="C22" s="338"/>
      <c r="D22" s="339"/>
      <c r="E22" s="329"/>
      <c r="F22" s="330"/>
      <c r="G22" s="330"/>
      <c r="H22" s="30" t="str">
        <f t="shared" si="7"/>
        <v/>
      </c>
      <c r="I22" s="20" t="str">
        <f t="shared" si="8"/>
        <v/>
      </c>
      <c r="J22" s="247"/>
      <c r="K22" s="283"/>
      <c r="L22" s="283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6"/>
        <v>0</v>
      </c>
      <c r="U22" s="335"/>
      <c r="V22" s="356"/>
      <c r="W22" s="357"/>
      <c r="X22" s="358"/>
      <c r="Y22" s="335"/>
      <c r="Z22" s="254"/>
      <c r="AA22" s="255"/>
      <c r="AB22" s="256"/>
    </row>
    <row r="23" spans="1:28" ht="9.9499999999999993" customHeight="1">
      <c r="A23" s="335"/>
      <c r="B23" s="335"/>
      <c r="C23" s="338"/>
      <c r="D23" s="339"/>
      <c r="E23" s="329"/>
      <c r="F23" s="330"/>
      <c r="G23" s="330"/>
      <c r="H23" s="29" t="str">
        <f t="shared" si="7"/>
        <v/>
      </c>
      <c r="I23" s="19" t="str">
        <f t="shared" si="8"/>
        <v/>
      </c>
      <c r="J23" s="247"/>
      <c r="K23" s="283"/>
      <c r="L23" s="283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6"/>
        <v>0</v>
      </c>
      <c r="U23" s="335"/>
      <c r="V23" s="359"/>
      <c r="W23" s="360"/>
      <c r="X23" s="361"/>
      <c r="Y23" s="335"/>
      <c r="Z23" s="254"/>
      <c r="AA23" s="255"/>
      <c r="AB23" s="256"/>
    </row>
    <row r="24" spans="1:28" ht="9.9499999999999993" customHeight="1">
      <c r="A24" s="335"/>
      <c r="B24" s="335"/>
      <c r="C24" s="338"/>
      <c r="D24" s="339"/>
      <c r="E24" s="329"/>
      <c r="F24" s="330"/>
      <c r="G24" s="330"/>
      <c r="H24" s="29" t="str">
        <f t="shared" si="7"/>
        <v/>
      </c>
      <c r="I24" s="19" t="str">
        <f t="shared" si="8"/>
        <v/>
      </c>
      <c r="J24" s="247"/>
      <c r="K24" s="283"/>
      <c r="L24" s="283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6"/>
        <v>0</v>
      </c>
      <c r="U24" s="335"/>
      <c r="V24" s="362"/>
      <c r="W24" s="363"/>
      <c r="X24" s="364"/>
      <c r="Y24" s="335"/>
      <c r="Z24" s="254"/>
      <c r="AA24" s="255"/>
      <c r="AB24" s="256"/>
    </row>
    <row r="25" spans="1:28" ht="9.9499999999999993" customHeight="1">
      <c r="A25" s="335"/>
      <c r="B25" s="335"/>
      <c r="C25" s="338"/>
      <c r="D25" s="339"/>
      <c r="E25" s="329"/>
      <c r="F25" s="330"/>
      <c r="G25" s="330"/>
      <c r="H25" s="7" t="str">
        <f t="shared" si="7"/>
        <v/>
      </c>
      <c r="I25" s="10" t="str">
        <f t="shared" si="8"/>
        <v/>
      </c>
      <c r="J25" s="249"/>
      <c r="K25" s="283"/>
      <c r="L25" s="283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6"/>
        <v>0</v>
      </c>
      <c r="U25" s="335"/>
      <c r="V25" s="411"/>
      <c r="W25" s="412"/>
      <c r="X25" s="413"/>
      <c r="Y25" s="335"/>
      <c r="Z25" s="254"/>
      <c r="AA25" s="255"/>
      <c r="AB25" s="256"/>
    </row>
    <row r="26" spans="1:28" ht="9.9499999999999993" customHeight="1">
      <c r="A26" s="335"/>
      <c r="B26" s="335"/>
      <c r="C26" s="338"/>
      <c r="D26" s="339"/>
      <c r="E26" s="329"/>
      <c r="F26" s="330"/>
      <c r="G26" s="330"/>
      <c r="H26" s="7" t="str">
        <f t="shared" si="7"/>
        <v/>
      </c>
      <c r="I26" s="10" t="str">
        <f t="shared" si="8"/>
        <v/>
      </c>
      <c r="J26" s="249"/>
      <c r="K26" s="283"/>
      <c r="L26" s="283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6"/>
        <v>0</v>
      </c>
      <c r="U26" s="335"/>
      <c r="V26" s="411"/>
      <c r="W26" s="412"/>
      <c r="X26" s="413"/>
      <c r="Y26" s="335"/>
      <c r="Z26" s="254"/>
      <c r="AA26" s="255"/>
      <c r="AB26" s="256"/>
    </row>
    <row r="27" spans="1:28" ht="9.9499999999999993" customHeight="1">
      <c r="A27" s="335"/>
      <c r="B27" s="335"/>
      <c r="C27" s="338"/>
      <c r="D27" s="339"/>
      <c r="E27" s="329"/>
      <c r="F27" s="330"/>
      <c r="G27" s="330"/>
      <c r="H27" s="29" t="str">
        <f t="shared" si="7"/>
        <v/>
      </c>
      <c r="I27" s="19" t="str">
        <f t="shared" si="8"/>
        <v/>
      </c>
      <c r="J27" s="247"/>
      <c r="K27" s="283"/>
      <c r="L27" s="283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6"/>
        <v>0</v>
      </c>
      <c r="U27" s="335"/>
      <c r="V27" s="411"/>
      <c r="W27" s="412"/>
      <c r="X27" s="413"/>
      <c r="Y27" s="335"/>
      <c r="Z27" s="254"/>
      <c r="AA27" s="255"/>
      <c r="AB27" s="256"/>
    </row>
    <row r="28" spans="1:28" ht="9.9499999999999993" customHeight="1">
      <c r="A28" s="335"/>
      <c r="B28" s="335"/>
      <c r="C28" s="338"/>
      <c r="D28" s="339"/>
      <c r="E28" s="329"/>
      <c r="F28" s="330"/>
      <c r="G28" s="330"/>
      <c r="H28" s="29" t="str">
        <f t="shared" si="7"/>
        <v/>
      </c>
      <c r="I28" s="19" t="str">
        <f t="shared" si="8"/>
        <v/>
      </c>
      <c r="J28" s="247"/>
      <c r="K28" s="283"/>
      <c r="L28" s="283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6"/>
        <v>0</v>
      </c>
      <c r="U28" s="335"/>
      <c r="V28" s="411"/>
      <c r="W28" s="412"/>
      <c r="X28" s="413"/>
      <c r="Y28" s="335"/>
      <c r="Z28" s="254"/>
      <c r="AA28" s="255"/>
      <c r="AB28" s="256"/>
    </row>
    <row r="29" spans="1:28" ht="9.9499999999999993" customHeight="1">
      <c r="A29" s="335"/>
      <c r="B29" s="335"/>
      <c r="C29" s="338"/>
      <c r="D29" s="339"/>
      <c r="E29" s="329"/>
      <c r="F29" s="330"/>
      <c r="G29" s="330"/>
      <c r="H29" s="30" t="str">
        <f t="shared" si="7"/>
        <v/>
      </c>
      <c r="I29" s="20" t="str">
        <f t="shared" si="8"/>
        <v/>
      </c>
      <c r="J29" s="247"/>
      <c r="K29" s="283"/>
      <c r="L29" s="283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6"/>
        <v>0</v>
      </c>
      <c r="U29" s="335"/>
      <c r="V29" s="411"/>
      <c r="W29" s="412"/>
      <c r="X29" s="413"/>
      <c r="Y29" s="335"/>
      <c r="Z29" s="254"/>
      <c r="AA29" s="255"/>
      <c r="AB29" s="256"/>
    </row>
    <row r="30" spans="1:28" ht="9.9499999999999993" customHeight="1" thickBot="1">
      <c r="A30" s="335"/>
      <c r="B30" s="335"/>
      <c r="C30" s="338"/>
      <c r="D30" s="339"/>
      <c r="E30" s="329"/>
      <c r="F30" s="330"/>
      <c r="G30" s="330"/>
      <c r="H30" s="29" t="str">
        <f t="shared" si="7"/>
        <v/>
      </c>
      <c r="I30" s="19" t="str">
        <f t="shared" si="8"/>
        <v/>
      </c>
      <c r="J30" s="247"/>
      <c r="K30" s="283"/>
      <c r="L30" s="283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6"/>
        <v>0</v>
      </c>
      <c r="U30" s="335"/>
      <c r="V30" s="414"/>
      <c r="W30" s="415"/>
      <c r="X30" s="416"/>
      <c r="Y30" s="335"/>
      <c r="Z30" s="254"/>
      <c r="AA30" s="255"/>
      <c r="AB30" s="256"/>
    </row>
    <row r="31" spans="1:28" ht="9.9499999999999993" customHeight="1">
      <c r="A31" s="335"/>
      <c r="B31" s="335"/>
      <c r="C31" s="338"/>
      <c r="D31" s="339"/>
      <c r="E31" s="329"/>
      <c r="F31" s="330"/>
      <c r="G31" s="330"/>
      <c r="H31" s="29" t="str">
        <f t="shared" si="7"/>
        <v/>
      </c>
      <c r="I31" s="19" t="str">
        <f t="shared" si="8"/>
        <v/>
      </c>
      <c r="J31" s="247"/>
      <c r="K31" s="283"/>
      <c r="L31" s="283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6"/>
        <v>0</v>
      </c>
      <c r="U31" s="335"/>
      <c r="V31" s="42"/>
      <c r="W31" s="42"/>
      <c r="Y31" s="335"/>
      <c r="Z31" s="254"/>
      <c r="AA31" s="255"/>
      <c r="AB31" s="256"/>
    </row>
    <row r="32" spans="1:28" ht="9.9499999999999993" customHeight="1">
      <c r="A32" s="335"/>
      <c r="B32" s="335"/>
      <c r="C32" s="338"/>
      <c r="D32" s="339"/>
      <c r="E32" s="329"/>
      <c r="F32" s="330"/>
      <c r="G32" s="330"/>
      <c r="H32" s="29" t="str">
        <f t="shared" si="7"/>
        <v/>
      </c>
      <c r="I32" s="19" t="str">
        <f t="shared" si="8"/>
        <v/>
      </c>
      <c r="J32" s="247"/>
      <c r="K32" s="283"/>
      <c r="L32" s="283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6"/>
        <v>0</v>
      </c>
      <c r="U32" s="335"/>
      <c r="V32"/>
      <c r="W32"/>
      <c r="X32"/>
      <c r="Y32" s="335"/>
      <c r="Z32" s="254"/>
      <c r="AA32" s="255"/>
      <c r="AB32" s="256"/>
    </row>
    <row r="33" spans="1:29" ht="9.9499999999999993" customHeight="1">
      <c r="A33"/>
      <c r="B33"/>
      <c r="C33" s="338"/>
      <c r="D33" s="339"/>
      <c r="E33" s="329"/>
      <c r="F33" s="330"/>
      <c r="G33" s="330"/>
      <c r="H33" s="30" t="str">
        <f t="shared" si="7"/>
        <v/>
      </c>
      <c r="I33" s="20" t="str">
        <f t="shared" si="8"/>
        <v/>
      </c>
      <c r="J33" s="247"/>
      <c r="K33" s="283"/>
      <c r="L33" s="283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6"/>
        <v>0</v>
      </c>
      <c r="U33" s="335"/>
      <c r="V33"/>
      <c r="W33"/>
      <c r="X33"/>
      <c r="Y33" s="335"/>
      <c r="Z33" s="254"/>
      <c r="AA33" s="255"/>
      <c r="AB33" s="256"/>
    </row>
    <row r="34" spans="1:29" ht="9.9499999999999993" customHeight="1" thickBot="1">
      <c r="A34"/>
      <c r="B34"/>
      <c r="C34" s="338"/>
      <c r="D34" s="339"/>
      <c r="E34" s="332"/>
      <c r="F34" s="333"/>
      <c r="G34" s="333"/>
      <c r="H34" s="9" t="str">
        <f t="shared" si="7"/>
        <v/>
      </c>
      <c r="I34" s="11" t="str">
        <f t="shared" si="8"/>
        <v/>
      </c>
      <c r="J34" s="263"/>
      <c r="K34" s="284"/>
      <c r="L34" s="284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6"/>
        <v>0</v>
      </c>
      <c r="U34" s="335"/>
      <c r="V34"/>
      <c r="W34"/>
      <c r="X34"/>
      <c r="Y34" s="335"/>
      <c r="Z34" s="257"/>
      <c r="AA34" s="258"/>
      <c r="AB34" s="259"/>
    </row>
    <row r="35" spans="1:29" ht="9.9499999999999993" customHeight="1">
      <c r="A35"/>
      <c r="B35"/>
      <c r="C35" s="338"/>
      <c r="D35" s="339"/>
      <c r="E35" s="428" t="s">
        <v>7</v>
      </c>
      <c r="F35" s="429"/>
      <c r="G35" s="86">
        <v>1</v>
      </c>
      <c r="H35" s="87" t="str">
        <f t="shared" ref="H35:H46" si="9">IFERROR(VLOOKUP($G35,$P$3:$T$34,3,0),"")</f>
        <v>Max Winfield</v>
      </c>
      <c r="I35" s="87" t="str">
        <f>IFERROR(VLOOKUP($G35,$P$3:$T$34,4,0),"")</f>
        <v>St Georges</v>
      </c>
      <c r="J35" s="88">
        <f t="shared" ref="J35:J46" si="10">IFERROR(VLOOKUP($G35,$P$3:$T$34,5,0),"")</f>
        <v>856</v>
      </c>
      <c r="K35" s="241">
        <f t="shared" ref="K35:K46" si="11">IFERROR(VLOOKUP($G35,$P$3:$T$34,2,0),"")</f>
        <v>2.9458333333333333E-3</v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22" t="str">
        <f>C2</f>
        <v>1500m</v>
      </c>
      <c r="Q35"/>
      <c r="R35" s="8"/>
      <c r="S35" s="8"/>
      <c r="T35" s="8"/>
      <c r="U35"/>
      <c r="V35"/>
      <c r="W35"/>
      <c r="X35"/>
      <c r="Y35" s="335"/>
      <c r="Z35" s="41"/>
      <c r="AA35" s="41"/>
    </row>
    <row r="36" spans="1:29" ht="9.9499999999999993" customHeight="1">
      <c r="A36"/>
      <c r="B36"/>
      <c r="C36" s="338"/>
      <c r="D36" s="339"/>
      <c r="E36" s="430"/>
      <c r="F36" s="431"/>
      <c r="G36" s="89">
        <v>2</v>
      </c>
      <c r="H36" s="90" t="str">
        <f t="shared" si="9"/>
        <v>Ethan Esteban Protheroe-Esteban</v>
      </c>
      <c r="I36" s="214" t="str">
        <f t="shared" ref="I36:I46" si="12">IFERROR(VLOOKUP($G36,$P$3:$T$34,4,0),"")</f>
        <v>Queens'</v>
      </c>
      <c r="J36" s="91">
        <f t="shared" si="10"/>
        <v>394</v>
      </c>
      <c r="K36" s="242">
        <f t="shared" si="11"/>
        <v>2.9835648148148143E-3</v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3"/>
      <c r="Q36"/>
      <c r="R36" s="8"/>
      <c r="S36" s="8"/>
      <c r="T36" s="8"/>
      <c r="U36"/>
      <c r="V36"/>
      <c r="W36"/>
      <c r="X36"/>
      <c r="Y36" s="335"/>
      <c r="Z36" s="41"/>
      <c r="AA36" s="41"/>
    </row>
    <row r="37" spans="1:29" ht="9.9499999999999993" customHeight="1" thickBot="1">
      <c r="A37"/>
      <c r="B37"/>
      <c r="C37" s="338"/>
      <c r="D37" s="339"/>
      <c r="E37" s="430"/>
      <c r="F37" s="431"/>
      <c r="G37" s="192">
        <v>3</v>
      </c>
      <c r="H37" s="193" t="str">
        <f t="shared" si="9"/>
        <v/>
      </c>
      <c r="I37" s="215" t="str">
        <f t="shared" si="12"/>
        <v/>
      </c>
      <c r="J37" s="194" t="str">
        <f t="shared" si="10"/>
        <v/>
      </c>
      <c r="K37" s="243" t="str">
        <f t="shared" si="11"/>
        <v/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4"/>
      <c r="Q37"/>
      <c r="R37" s="8"/>
      <c r="S37" s="8"/>
      <c r="T37" s="8"/>
      <c r="U37"/>
      <c r="V37"/>
      <c r="W37"/>
      <c r="X37"/>
      <c r="Y37" s="335"/>
      <c r="Z37" s="41"/>
      <c r="AA37" s="41"/>
    </row>
    <row r="38" spans="1:29" ht="9.9499999999999993" customHeight="1">
      <c r="A38"/>
      <c r="B38"/>
      <c r="C38" s="338"/>
      <c r="D38" s="339"/>
      <c r="E38" s="430"/>
      <c r="F38" s="431"/>
      <c r="G38" s="84">
        <v>4</v>
      </c>
      <c r="H38" s="64" t="str">
        <f t="shared" si="9"/>
        <v/>
      </c>
      <c r="I38" s="198" t="str">
        <f t="shared" si="12"/>
        <v/>
      </c>
      <c r="J38" s="65" t="str">
        <f t="shared" si="10"/>
        <v/>
      </c>
      <c r="K38" s="240" t="str">
        <f t="shared" si="11"/>
        <v/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20" t="str">
        <f ca="1">Entries!A1</f>
        <v>U19 Men</v>
      </c>
      <c r="Q38"/>
      <c r="R38" s="8"/>
      <c r="S38" s="8"/>
      <c r="T38" s="8"/>
      <c r="U38"/>
      <c r="V38"/>
      <c r="W38"/>
      <c r="X38"/>
      <c r="Y38" s="335"/>
      <c r="Z38" s="41"/>
      <c r="AA38" s="41"/>
    </row>
    <row r="39" spans="1:29" ht="9.9499999999999993" customHeight="1">
      <c r="A39"/>
      <c r="B39"/>
      <c r="C39" s="338"/>
      <c r="D39" s="339"/>
      <c r="E39" s="430"/>
      <c r="F39" s="431"/>
      <c r="G39" s="84">
        <v>5</v>
      </c>
      <c r="H39" s="64" t="str">
        <f t="shared" si="9"/>
        <v/>
      </c>
      <c r="I39" s="198" t="str">
        <f t="shared" si="12"/>
        <v/>
      </c>
      <c r="J39" s="65" t="str">
        <f t="shared" si="10"/>
        <v/>
      </c>
      <c r="K39" s="240" t="str">
        <f t="shared" si="11"/>
        <v/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20"/>
      <c r="Q39"/>
      <c r="R39" s="8"/>
      <c r="S39" s="8"/>
      <c r="T39" s="8"/>
      <c r="U39"/>
      <c r="V39"/>
      <c r="W39"/>
      <c r="X39"/>
      <c r="Y39" s="335"/>
      <c r="Z39" s="41"/>
      <c r="AA39" s="41"/>
    </row>
    <row r="40" spans="1:29" ht="9.9499999999999993" customHeight="1">
      <c r="A40"/>
      <c r="B40"/>
      <c r="C40" s="338"/>
      <c r="D40" s="339"/>
      <c r="E40" s="430"/>
      <c r="F40" s="431"/>
      <c r="G40" s="84">
        <v>6</v>
      </c>
      <c r="H40" s="64" t="str">
        <f t="shared" si="9"/>
        <v/>
      </c>
      <c r="I40" s="198" t="str">
        <f t="shared" si="12"/>
        <v/>
      </c>
      <c r="J40" s="65" t="str">
        <f t="shared" si="10"/>
        <v/>
      </c>
      <c r="K40" s="240" t="str">
        <f t="shared" si="11"/>
        <v/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20"/>
      <c r="Q40"/>
      <c r="R40" s="8"/>
      <c r="S40" s="8"/>
      <c r="T40" s="8"/>
      <c r="U40"/>
      <c r="V40"/>
      <c r="W40"/>
      <c r="X40"/>
      <c r="Y40" s="335"/>
      <c r="Z40" s="41"/>
      <c r="AA40" s="41"/>
    </row>
    <row r="41" spans="1:29" ht="9.9499999999999993" customHeight="1" thickBot="1">
      <c r="A41"/>
      <c r="B41"/>
      <c r="C41" s="338"/>
      <c r="D41" s="339"/>
      <c r="E41" s="430"/>
      <c r="F41" s="431"/>
      <c r="G41" s="84">
        <v>7</v>
      </c>
      <c r="H41" s="64" t="str">
        <f t="shared" si="9"/>
        <v/>
      </c>
      <c r="I41" s="198" t="str">
        <f t="shared" si="12"/>
        <v/>
      </c>
      <c r="J41" s="65" t="str">
        <f t="shared" si="10"/>
        <v/>
      </c>
      <c r="K41" s="240" t="str">
        <f t="shared" si="11"/>
        <v/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20"/>
      <c r="Q41"/>
      <c r="R41" s="8"/>
      <c r="S41" s="8"/>
      <c r="T41" s="8"/>
      <c r="U41"/>
      <c r="V41"/>
      <c r="W41"/>
      <c r="X41"/>
      <c r="Y41" s="335"/>
      <c r="Z41" s="41"/>
      <c r="AA41" s="41"/>
    </row>
    <row r="42" spans="1:29" ht="9.9499999999999993" customHeight="1" thickBot="1">
      <c r="A42"/>
      <c r="B42"/>
      <c r="C42" s="340"/>
      <c r="D42" s="341"/>
      <c r="E42" s="430"/>
      <c r="F42" s="431"/>
      <c r="G42" s="84">
        <v>8</v>
      </c>
      <c r="H42" s="64" t="str">
        <f t="shared" si="9"/>
        <v/>
      </c>
      <c r="I42" s="198" t="str">
        <f t="shared" si="12"/>
        <v/>
      </c>
      <c r="J42" s="65" t="str">
        <f t="shared" si="10"/>
        <v/>
      </c>
      <c r="K42" s="240" t="str">
        <f t="shared" si="11"/>
        <v/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20"/>
      <c r="Q42"/>
      <c r="R42" s="8"/>
      <c r="S42" s="8"/>
      <c r="T42" s="8"/>
      <c r="U42"/>
      <c r="V42"/>
      <c r="W42"/>
      <c r="X42"/>
      <c r="Y42" s="335"/>
      <c r="Z42" s="351" t="s">
        <v>46</v>
      </c>
      <c r="AA42" s="352" t="s">
        <v>45</v>
      </c>
      <c r="AB42" s="353"/>
    </row>
    <row r="43" spans="1:29" ht="9.9499999999999993" customHeight="1" thickBot="1">
      <c r="C43" s="354" t="s">
        <v>18</v>
      </c>
      <c r="D43" s="355"/>
      <c r="E43" s="430"/>
      <c r="F43" s="431"/>
      <c r="G43" s="84">
        <v>9</v>
      </c>
      <c r="H43" s="64" t="str">
        <f t="shared" si="9"/>
        <v/>
      </c>
      <c r="I43" s="198" t="str">
        <f t="shared" si="12"/>
        <v/>
      </c>
      <c r="J43" s="65" t="str">
        <f t="shared" si="10"/>
        <v/>
      </c>
      <c r="K43" s="240" t="str">
        <f t="shared" si="11"/>
        <v/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20"/>
      <c r="Q43"/>
      <c r="Z43" s="253"/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2.7060185185185186E-3</v>
      </c>
      <c r="E44" s="430"/>
      <c r="F44" s="431"/>
      <c r="G44" s="84">
        <v>10</v>
      </c>
      <c r="H44" s="64" t="str">
        <f t="shared" si="9"/>
        <v/>
      </c>
      <c r="I44" s="198" t="str">
        <f t="shared" si="12"/>
        <v/>
      </c>
      <c r="J44" s="65" t="str">
        <f t="shared" si="10"/>
        <v/>
      </c>
      <c r="K44" s="240" t="str">
        <f t="shared" si="11"/>
        <v/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20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2.7199074074074074E-3</v>
      </c>
      <c r="E45" s="430"/>
      <c r="F45" s="431"/>
      <c r="G45" s="84">
        <v>11</v>
      </c>
      <c r="H45" s="64" t="str">
        <f t="shared" si="9"/>
        <v/>
      </c>
      <c r="I45" s="198" t="str">
        <f t="shared" si="12"/>
        <v/>
      </c>
      <c r="J45" s="65" t="str">
        <f t="shared" si="10"/>
        <v/>
      </c>
      <c r="K45" s="240" t="str">
        <f t="shared" si="11"/>
        <v/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20"/>
      <c r="Q45"/>
    </row>
    <row r="46" spans="1:29" ht="9.9499999999999993" customHeight="1" thickBot="1">
      <c r="C46" s="97" t="s">
        <v>16</v>
      </c>
      <c r="D46" s="280">
        <v>2.7546296296296294E-3</v>
      </c>
      <c r="E46" s="432"/>
      <c r="F46" s="433"/>
      <c r="G46" s="85">
        <v>12</v>
      </c>
      <c r="H46" s="66" t="str">
        <f t="shared" si="9"/>
        <v/>
      </c>
      <c r="I46" s="199" t="str">
        <f t="shared" si="12"/>
        <v/>
      </c>
      <c r="J46" s="67" t="str">
        <f t="shared" si="10"/>
        <v/>
      </c>
      <c r="K46" s="244" t="str">
        <f t="shared" si="11"/>
        <v/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21"/>
      <c r="Q46"/>
    </row>
  </sheetData>
  <sheetProtection sheet="1" objects="1" scenarios="1"/>
  <mergeCells count="25">
    <mergeCell ref="A1:B1"/>
    <mergeCell ref="C1:AB1"/>
    <mergeCell ref="P38:P46"/>
    <mergeCell ref="P35:P37"/>
    <mergeCell ref="Q2:T2"/>
    <mergeCell ref="E35:F46"/>
    <mergeCell ref="C43:D43"/>
    <mergeCell ref="V19:X21"/>
    <mergeCell ref="V22:X24"/>
    <mergeCell ref="V25:X27"/>
    <mergeCell ref="V28:X30"/>
    <mergeCell ref="V4:X6"/>
    <mergeCell ref="Z42:AB42"/>
    <mergeCell ref="Y2:Y42"/>
    <mergeCell ref="Z2:AB2"/>
    <mergeCell ref="A2:B32"/>
    <mergeCell ref="E2:G2"/>
    <mergeCell ref="U2:U34"/>
    <mergeCell ref="V2:X3"/>
    <mergeCell ref="V7:X9"/>
    <mergeCell ref="V10:X12"/>
    <mergeCell ref="V13:X15"/>
    <mergeCell ref="V16:X18"/>
    <mergeCell ref="C2:D42"/>
    <mergeCell ref="E3:G34"/>
  </mergeCells>
  <phoneticPr fontId="11" type="noConversion"/>
  <conditionalFormatting sqref="G35:G46">
    <cfRule type="cellIs" dxfId="72" priority="4" operator="between">
      <formula>2.9</formula>
      <formula>3.1</formula>
    </cfRule>
    <cfRule type="cellIs" dxfId="71" priority="5" operator="between">
      <formula>1.9</formula>
      <formula>2.1</formula>
    </cfRule>
    <cfRule type="cellIs" dxfId="70" priority="6" operator="between">
      <formula>0.9</formula>
      <formula>1.1</formula>
    </cfRule>
  </conditionalFormatting>
  <conditionalFormatting sqref="P3:P34">
    <cfRule type="cellIs" dxfId="69" priority="22" operator="between">
      <formula>2.9</formula>
      <formula>3.1</formula>
    </cfRule>
    <cfRule type="cellIs" dxfId="68" priority="23" operator="between">
      <formula>1.9</formula>
      <formula>2.1</formula>
    </cfRule>
    <cfRule type="cellIs" dxfId="67" priority="24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Entries</vt:lpstr>
      <vt:lpstr>Results</vt:lpstr>
      <vt:lpstr>110m Hurdles</vt:lpstr>
      <vt:lpstr>400m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  <vt:lpstr>300m</vt:lpstr>
      <vt:lpstr>'100m'!Print_Area</vt:lpstr>
      <vt:lpstr>'110m Hurdles'!Print_Area</vt:lpstr>
      <vt:lpstr>'1500m'!Print_Area</vt:lpstr>
      <vt:lpstr>'200m'!Print_Area</vt:lpstr>
      <vt:lpstr>'3000m'!Print_Area</vt:lpstr>
      <vt:lpstr>'400m'!Print_Area</vt:lpstr>
      <vt:lpstr>'400m Hurdles'!Print_Area</vt:lpstr>
      <vt:lpstr>'800m'!Print_Area</vt:lpstr>
      <vt:lpstr>Discus!Print_Area</vt:lpstr>
      <vt:lpstr>Hammer!Print_Area</vt:lpstr>
      <vt:lpstr>'High Jump'!Print_Area</vt:lpstr>
      <vt:lpstr>Javelin!Print_Area</vt:lpstr>
      <vt:lpstr>'Long Jump'!Print_Area</vt:lpstr>
      <vt:lpstr>'Pole Vault'!Print_Area</vt:lpstr>
      <vt:lpstr>'Shot Put'!Print_Area</vt:lpstr>
      <vt:lpstr>Steeplechase!Print_Area</vt:lpstr>
      <vt:lpstr>'Triple Jump'!Print_Area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DGP</cp:lastModifiedBy>
  <cp:lastPrinted>2023-06-10T16:35:56Z</cp:lastPrinted>
  <dcterms:created xsi:type="dcterms:W3CDTF">2016-05-12T19:38:28Z</dcterms:created>
  <dcterms:modified xsi:type="dcterms:W3CDTF">2023-06-19T15:48:56Z</dcterms:modified>
</cp:coreProperties>
</file>