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485" yWindow="495" windowWidth="21720" windowHeight="13620" tabRatio="824" activeTab="1"/>
  </bookViews>
  <sheets>
    <sheet name="Entries" sheetId="37" r:id="rId1"/>
    <sheet name="Results" sheetId="36" r:id="rId2"/>
    <sheet name="80m Hurdles" sheetId="73" r:id="rId3"/>
    <sheet name="300m Hurdles" sheetId="79" r:id="rId4"/>
    <sheet name="100m" sheetId="1" r:id="rId5"/>
    <sheet name="200m" sheetId="74" r:id="rId6"/>
    <sheet name="300m" sheetId="75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</sheets>
  <definedNames>
    <definedName name="_xlnm._FilterDatabase" localSheetId="0" hidden="1">Entries!$B$3:$F$114</definedName>
    <definedName name="_xlnm.Print_Area" localSheetId="4">'100m'!$C$2:$P$42</definedName>
    <definedName name="_xlnm.Print_Area" localSheetId="8">'1500m'!$E$35:$P$46</definedName>
    <definedName name="_xlnm.Print_Area" localSheetId="5">'200m'!$E$2:$P$42</definedName>
    <definedName name="_xlnm.Print_Area" localSheetId="6">'300m'!$C$2:$P$42</definedName>
    <definedName name="_xlnm.Print_Area" localSheetId="3">'300m Hurdles'!$E$35:$P$42</definedName>
    <definedName name="_xlnm.Print_Area" localSheetId="7">'800m'!$C$2:$Q$54</definedName>
    <definedName name="_xlnm.Print_Area" localSheetId="2">'80m Hurdles'!$C$2:$P$42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V36" i="71"/>
  <c r="U32" i="75"/>
  <c r="U32" i="74"/>
  <c r="U32" i="1"/>
  <c r="Q39" i="71"/>
  <c r="P35" i="75"/>
  <c r="P35" i="74"/>
  <c r="P35" i="1"/>
  <c r="F13" i="36"/>
  <c r="A2"/>
  <c r="A13"/>
  <c r="A24"/>
  <c r="F2"/>
  <c r="I11"/>
  <c r="I10"/>
  <c r="I9"/>
  <c r="I8"/>
  <c r="I7"/>
  <c r="I6"/>
  <c r="I5"/>
  <c r="I4"/>
  <c r="N42" i="79"/>
  <c r="M42"/>
  <c r="L42"/>
  <c r="I42"/>
  <c r="H11" i="36"/>
  <c r="H42" i="79"/>
  <c r="G11" i="36"/>
  <c r="N41" i="79"/>
  <c r="M41"/>
  <c r="L41"/>
  <c r="I41"/>
  <c r="H10" i="36"/>
  <c r="H41" i="79"/>
  <c r="G10" i="36"/>
  <c r="N40" i="79"/>
  <c r="M40"/>
  <c r="L40"/>
  <c r="I40"/>
  <c r="H9" i="36"/>
  <c r="H40" i="79"/>
  <c r="G9" i="36"/>
  <c r="N39" i="79"/>
  <c r="M39"/>
  <c r="L39"/>
  <c r="I39"/>
  <c r="H8" i="36"/>
  <c r="H39" i="79"/>
  <c r="G8" i="36"/>
  <c r="AC38" i="79"/>
  <c r="AB38"/>
  <c r="AA38"/>
  <c r="N38"/>
  <c r="M38"/>
  <c r="L38"/>
  <c r="I38"/>
  <c r="H7" i="36"/>
  <c r="H38" i="79"/>
  <c r="G7" i="36"/>
  <c r="AC37" i="79"/>
  <c r="AB37"/>
  <c r="AA37"/>
  <c r="N37"/>
  <c r="M37"/>
  <c r="L37"/>
  <c r="I37"/>
  <c r="H6" i="36"/>
  <c r="H37" i="79"/>
  <c r="G6" i="36"/>
  <c r="N36" i="79"/>
  <c r="M36"/>
  <c r="L36"/>
  <c r="I36"/>
  <c r="H5" i="36"/>
  <c r="H36" i="79"/>
  <c r="G5" i="36"/>
  <c r="P35" i="79"/>
  <c r="N35"/>
  <c r="M35"/>
  <c r="L35"/>
  <c r="I35"/>
  <c r="H4" i="36"/>
  <c r="H35" i="79"/>
  <c r="G4" i="36"/>
  <c r="E35" i="79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O4"/>
  <c r="N4"/>
  <c r="M4"/>
  <c r="L4"/>
  <c r="I4"/>
  <c r="H4"/>
  <c r="O3"/>
  <c r="Q3"/>
  <c r="N3"/>
  <c r="M3"/>
  <c r="L3"/>
  <c r="I3"/>
  <c r="H3"/>
  <c r="R4"/>
  <c r="R3"/>
  <c r="S4"/>
  <c r="Q4"/>
  <c r="S3"/>
  <c r="P4"/>
  <c r="V38"/>
  <c r="P3"/>
  <c r="V36"/>
  <c r="N8" i="36"/>
  <c r="X38" i="79"/>
  <c r="W42"/>
  <c r="V39"/>
  <c r="X40"/>
  <c r="W38"/>
  <c r="W39"/>
  <c r="X37"/>
  <c r="W36"/>
  <c r="V41"/>
  <c r="V35"/>
  <c r="V40"/>
  <c r="X42"/>
  <c r="V37"/>
  <c r="V42"/>
  <c r="X36"/>
  <c r="W35"/>
  <c r="W41"/>
  <c r="X35"/>
  <c r="W40"/>
  <c r="X41"/>
  <c r="X39"/>
  <c r="W37"/>
  <c r="A35" i="36"/>
  <c r="AC44" i="78"/>
  <c r="AB44"/>
  <c r="AA44"/>
  <c r="AC43"/>
  <c r="AB43"/>
  <c r="AA43"/>
  <c r="P38"/>
  <c r="P35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R32"/>
  <c r="Q32"/>
  <c r="P32"/>
  <c r="O32"/>
  <c r="N32"/>
  <c r="M32"/>
  <c r="I32"/>
  <c r="S32"/>
  <c r="H32"/>
  <c r="T31"/>
  <c r="Q31"/>
  <c r="P31"/>
  <c r="O31"/>
  <c r="N31"/>
  <c r="M31"/>
  <c r="I31"/>
  <c r="S31"/>
  <c r="H31"/>
  <c r="R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Q27"/>
  <c r="P27"/>
  <c r="O27"/>
  <c r="N27"/>
  <c r="M27"/>
  <c r="I27"/>
  <c r="S27"/>
  <c r="H27"/>
  <c r="R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R24"/>
  <c r="Q24"/>
  <c r="P24"/>
  <c r="O24"/>
  <c r="N24"/>
  <c r="M24"/>
  <c r="I24"/>
  <c r="S24"/>
  <c r="H24"/>
  <c r="T23"/>
  <c r="Q23"/>
  <c r="P23"/>
  <c r="O23"/>
  <c r="N23"/>
  <c r="M23"/>
  <c r="I23"/>
  <c r="S23"/>
  <c r="H23"/>
  <c r="R23"/>
  <c r="T22"/>
  <c r="Q22"/>
  <c r="P22"/>
  <c r="O22"/>
  <c r="N22"/>
  <c r="M22"/>
  <c r="I22"/>
  <c r="S22"/>
  <c r="H22"/>
  <c r="R22"/>
  <c r="T21"/>
  <c r="Q21"/>
  <c r="P21"/>
  <c r="O21"/>
  <c r="N21"/>
  <c r="M21"/>
  <c r="I21"/>
  <c r="S21"/>
  <c r="H21"/>
  <c r="R21"/>
  <c r="T20"/>
  <c r="Q20"/>
  <c r="P20"/>
  <c r="O20"/>
  <c r="N20"/>
  <c r="M20"/>
  <c r="I20"/>
  <c r="S20"/>
  <c r="H20"/>
  <c r="R20"/>
  <c r="T19"/>
  <c r="Q19"/>
  <c r="P19"/>
  <c r="O19"/>
  <c r="N19"/>
  <c r="M19"/>
  <c r="I19"/>
  <c r="S19"/>
  <c r="H19"/>
  <c r="R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R16"/>
  <c r="Q16"/>
  <c r="P16"/>
  <c r="O16"/>
  <c r="N16"/>
  <c r="M16"/>
  <c r="I16"/>
  <c r="S16"/>
  <c r="H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Q13"/>
  <c r="P13"/>
  <c r="O13"/>
  <c r="N13"/>
  <c r="M13"/>
  <c r="I13"/>
  <c r="S13"/>
  <c r="H13"/>
  <c r="R13"/>
  <c r="T12"/>
  <c r="Q12"/>
  <c r="P12"/>
  <c r="O12"/>
  <c r="N12"/>
  <c r="M12"/>
  <c r="I12"/>
  <c r="S12"/>
  <c r="H12"/>
  <c r="R12"/>
  <c r="T11"/>
  <c r="Q11"/>
  <c r="P11"/>
  <c r="O11"/>
  <c r="N11"/>
  <c r="M11"/>
  <c r="I11"/>
  <c r="S11"/>
  <c r="H11"/>
  <c r="R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Q8"/>
  <c r="P8"/>
  <c r="O8"/>
  <c r="N8"/>
  <c r="M8"/>
  <c r="I8"/>
  <c r="S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K24" i="36"/>
  <c r="P35" i="77"/>
  <c r="P35" i="46"/>
  <c r="AC44" i="77"/>
  <c r="AB44"/>
  <c r="AA44"/>
  <c r="AC43"/>
  <c r="AB43"/>
  <c r="AA43"/>
  <c r="P38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Q32"/>
  <c r="P32"/>
  <c r="O32"/>
  <c r="N32"/>
  <c r="M32"/>
  <c r="I32"/>
  <c r="S32"/>
  <c r="H32"/>
  <c r="R32"/>
  <c r="T31"/>
  <c r="R31"/>
  <c r="Q31"/>
  <c r="P31"/>
  <c r="O31"/>
  <c r="N31"/>
  <c r="M31"/>
  <c r="I31"/>
  <c r="S31"/>
  <c r="H31"/>
  <c r="T30"/>
  <c r="S30"/>
  <c r="R30"/>
  <c r="Q30"/>
  <c r="P30"/>
  <c r="O30"/>
  <c r="N30"/>
  <c r="M30"/>
  <c r="I30"/>
  <c r="H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R27"/>
  <c r="Q27"/>
  <c r="P27"/>
  <c r="O27"/>
  <c r="N27"/>
  <c r="M27"/>
  <c r="I27"/>
  <c r="S27"/>
  <c r="H27"/>
  <c r="T26"/>
  <c r="R26"/>
  <c r="Q26"/>
  <c r="P26"/>
  <c r="O26"/>
  <c r="N26"/>
  <c r="M26"/>
  <c r="I26"/>
  <c r="S26"/>
  <c r="H26"/>
  <c r="T25"/>
  <c r="Q25"/>
  <c r="P25"/>
  <c r="O25"/>
  <c r="N25"/>
  <c r="M25"/>
  <c r="I25"/>
  <c r="S25"/>
  <c r="H25"/>
  <c r="R25"/>
  <c r="T24"/>
  <c r="Q24"/>
  <c r="P24"/>
  <c r="O24"/>
  <c r="N24"/>
  <c r="M24"/>
  <c r="I24"/>
  <c r="S24"/>
  <c r="H24"/>
  <c r="R24"/>
  <c r="T23"/>
  <c r="R23"/>
  <c r="Q23"/>
  <c r="P23"/>
  <c r="O23"/>
  <c r="N23"/>
  <c r="M23"/>
  <c r="I23"/>
  <c r="S23"/>
  <c r="H23"/>
  <c r="T22"/>
  <c r="Q22"/>
  <c r="P22"/>
  <c r="O22"/>
  <c r="N22"/>
  <c r="M22"/>
  <c r="I22"/>
  <c r="S22"/>
  <c r="H22"/>
  <c r="R22"/>
  <c r="T21"/>
  <c r="Q21"/>
  <c r="P21"/>
  <c r="O21"/>
  <c r="N21"/>
  <c r="M21"/>
  <c r="I21"/>
  <c r="S21"/>
  <c r="H21"/>
  <c r="R21"/>
  <c r="T20"/>
  <c r="S20"/>
  <c r="R20"/>
  <c r="Q20"/>
  <c r="P20"/>
  <c r="O20"/>
  <c r="N20"/>
  <c r="M20"/>
  <c r="I20"/>
  <c r="H20"/>
  <c r="T19"/>
  <c r="R19"/>
  <c r="Q19"/>
  <c r="P19"/>
  <c r="O19"/>
  <c r="N19"/>
  <c r="M19"/>
  <c r="I19"/>
  <c r="S19"/>
  <c r="H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Q16"/>
  <c r="P16"/>
  <c r="O16"/>
  <c r="N16"/>
  <c r="M16"/>
  <c r="I16"/>
  <c r="S16"/>
  <c r="H16"/>
  <c r="R16"/>
  <c r="T15"/>
  <c r="R15"/>
  <c r="Q15"/>
  <c r="P15"/>
  <c r="O15"/>
  <c r="N15"/>
  <c r="M15"/>
  <c r="I15"/>
  <c r="S15"/>
  <c r="H15"/>
  <c r="T14"/>
  <c r="R14"/>
  <c r="Q14"/>
  <c r="P14"/>
  <c r="O14"/>
  <c r="N14"/>
  <c r="M14"/>
  <c r="I14"/>
  <c r="S14"/>
  <c r="H14"/>
  <c r="T13"/>
  <c r="Q13"/>
  <c r="P13"/>
  <c r="O13"/>
  <c r="N13"/>
  <c r="M13"/>
  <c r="I13"/>
  <c r="S13"/>
  <c r="H13"/>
  <c r="R13"/>
  <c r="T12"/>
  <c r="R12"/>
  <c r="Q12"/>
  <c r="P12"/>
  <c r="O12"/>
  <c r="N12"/>
  <c r="M12"/>
  <c r="I12"/>
  <c r="S12"/>
  <c r="H12"/>
  <c r="T11"/>
  <c r="Q11"/>
  <c r="P11"/>
  <c r="O11"/>
  <c r="N11"/>
  <c r="M11"/>
  <c r="I11"/>
  <c r="S11"/>
  <c r="H11"/>
  <c r="R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S8"/>
  <c r="Q8"/>
  <c r="P8"/>
  <c r="O8"/>
  <c r="N8"/>
  <c r="M8"/>
  <c r="I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R4"/>
  <c r="Q4"/>
  <c r="P4"/>
  <c r="O4"/>
  <c r="N4"/>
  <c r="M4"/>
  <c r="I4"/>
  <c r="S4"/>
  <c r="H4"/>
  <c r="T3"/>
  <c r="R3"/>
  <c r="Q3"/>
  <c r="P3"/>
  <c r="J46"/>
  <c r="O3"/>
  <c r="N3"/>
  <c r="M3"/>
  <c r="I3"/>
  <c r="S3"/>
  <c r="H3"/>
  <c r="D33" i="36"/>
  <c r="D32"/>
  <c r="D31"/>
  <c r="D30"/>
  <c r="D29"/>
  <c r="D28"/>
  <c r="D27"/>
  <c r="D26"/>
  <c r="J35" i="77"/>
  <c r="H46"/>
  <c r="J38" i="78"/>
  <c r="J46"/>
  <c r="J35"/>
  <c r="J39"/>
  <c r="H36"/>
  <c r="B38" i="36"/>
  <c r="H46" i="78"/>
  <c r="K45"/>
  <c r="I44"/>
  <c r="K43"/>
  <c r="J42"/>
  <c r="I41"/>
  <c r="C43" i="36"/>
  <c r="H40" i="78"/>
  <c r="B42" i="36"/>
  <c r="K39" i="78"/>
  <c r="D41" i="36"/>
  <c r="K38" i="78"/>
  <c r="D40" i="36"/>
  <c r="J37" i="78"/>
  <c r="I36"/>
  <c r="C38" i="36"/>
  <c r="H35" i="78"/>
  <c r="B37" i="36"/>
  <c r="J45" i="78"/>
  <c r="J43"/>
  <c r="H41"/>
  <c r="B43" i="36"/>
  <c r="K46" i="78"/>
  <c r="H44"/>
  <c r="I42"/>
  <c r="C44" i="36"/>
  <c r="K40" i="78"/>
  <c r="D42" i="36"/>
  <c r="I37" i="78"/>
  <c r="C39" i="36"/>
  <c r="I35" i="78"/>
  <c r="C37" i="36"/>
  <c r="J36" i="78"/>
  <c r="K37"/>
  <c r="D39" i="36"/>
  <c r="H38" i="78"/>
  <c r="B40" i="36"/>
  <c r="H39" i="78"/>
  <c r="B41" i="36"/>
  <c r="I40" i="78"/>
  <c r="C42" i="36"/>
  <c r="J41" i="78"/>
  <c r="K42"/>
  <c r="D44" i="36"/>
  <c r="H43" i="78"/>
  <c r="J44"/>
  <c r="H45"/>
  <c r="I46"/>
  <c r="K35"/>
  <c r="D37" i="36"/>
  <c r="K36" i="78"/>
  <c r="D38" i="36"/>
  <c r="H37" i="78"/>
  <c r="B39" i="36"/>
  <c r="I38" i="78"/>
  <c r="C40" i="36"/>
  <c r="I39" i="78"/>
  <c r="C41" i="36"/>
  <c r="J40" i="78"/>
  <c r="K41"/>
  <c r="D43" i="36"/>
  <c r="H42" i="78"/>
  <c r="B44" i="36"/>
  <c r="I43" i="78"/>
  <c r="K44"/>
  <c r="I45"/>
  <c r="K35" i="77"/>
  <c r="N26" i="36"/>
  <c r="H36" i="77"/>
  <c r="L27" i="36"/>
  <c r="I37" i="77"/>
  <c r="M28" i="36"/>
  <c r="J38" i="77"/>
  <c r="J39"/>
  <c r="K40"/>
  <c r="N31" i="36"/>
  <c r="H41" i="77"/>
  <c r="L32" i="36"/>
  <c r="I42" i="77"/>
  <c r="M33" i="36"/>
  <c r="J43" i="77"/>
  <c r="H44"/>
  <c r="J45"/>
  <c r="K46"/>
  <c r="I36"/>
  <c r="M27" i="36"/>
  <c r="J37" i="77"/>
  <c r="K38"/>
  <c r="N29" i="36"/>
  <c r="K39" i="77"/>
  <c r="N30" i="36"/>
  <c r="H40" i="77"/>
  <c r="L31" i="36"/>
  <c r="I41" i="77"/>
  <c r="M32" i="36"/>
  <c r="J42" i="77"/>
  <c r="K43"/>
  <c r="I44"/>
  <c r="K45"/>
  <c r="H35"/>
  <c r="L26" i="36"/>
  <c r="J36" i="77"/>
  <c r="K37"/>
  <c r="N28" i="36"/>
  <c r="H38" i="77"/>
  <c r="L29" i="36"/>
  <c r="H39" i="77"/>
  <c r="L30" i="36"/>
  <c r="I40" i="77"/>
  <c r="M31" i="36"/>
  <c r="J41" i="77"/>
  <c r="K42"/>
  <c r="N33" i="36"/>
  <c r="H43" i="77"/>
  <c r="J44"/>
  <c r="H45"/>
  <c r="I46"/>
  <c r="I35"/>
  <c r="M26" i="36"/>
  <c r="K36" i="77"/>
  <c r="N27" i="36"/>
  <c r="H37" i="77"/>
  <c r="L28" i="36"/>
  <c r="I38" i="77"/>
  <c r="M29" i="36"/>
  <c r="I39" i="77"/>
  <c r="M30" i="36"/>
  <c r="J40" i="77"/>
  <c r="K41"/>
  <c r="N32" i="36"/>
  <c r="H42" i="77"/>
  <c r="L33" i="36"/>
  <c r="I43" i="77"/>
  <c r="K44"/>
  <c r="I45"/>
  <c r="M37" i="78"/>
  <c r="O37"/>
  <c r="N37"/>
  <c r="O44"/>
  <c r="N44"/>
  <c r="M44"/>
  <c r="O36"/>
  <c r="N36"/>
  <c r="M36"/>
  <c r="N45"/>
  <c r="M45"/>
  <c r="O45"/>
  <c r="N38"/>
  <c r="M38"/>
  <c r="O38"/>
  <c r="O41"/>
  <c r="N41"/>
  <c r="M41"/>
  <c r="O40"/>
  <c r="N40"/>
  <c r="M40"/>
  <c r="O35"/>
  <c r="N35"/>
  <c r="M35"/>
  <c r="M42"/>
  <c r="O42"/>
  <c r="N42"/>
  <c r="O46"/>
  <c r="N46"/>
  <c r="M46"/>
  <c r="N39"/>
  <c r="M39"/>
  <c r="O39"/>
  <c r="N43"/>
  <c r="M43"/>
  <c r="O43"/>
  <c r="O41" i="77"/>
  <c r="N41"/>
  <c r="M41"/>
  <c r="N39"/>
  <c r="M39"/>
  <c r="O39"/>
  <c r="M37"/>
  <c r="O37"/>
  <c r="N37"/>
  <c r="O44"/>
  <c r="N44"/>
  <c r="M44"/>
  <c r="O36"/>
  <c r="N36"/>
  <c r="M36"/>
  <c r="N43"/>
  <c r="M43"/>
  <c r="O43"/>
  <c r="O46"/>
  <c r="N46"/>
  <c r="M46"/>
  <c r="N38"/>
  <c r="M38"/>
  <c r="O38"/>
  <c r="M42"/>
  <c r="O42"/>
  <c r="N42"/>
  <c r="N45"/>
  <c r="M45"/>
  <c r="O45"/>
  <c r="O40"/>
  <c r="N40"/>
  <c r="M40"/>
  <c r="O35"/>
  <c r="N35"/>
  <c r="M35"/>
  <c r="I22" i="36"/>
  <c r="I21"/>
  <c r="I20"/>
  <c r="I19"/>
  <c r="I18"/>
  <c r="I17"/>
  <c r="I16"/>
  <c r="I15"/>
  <c r="D15"/>
  <c r="N42" i="75"/>
  <c r="M42"/>
  <c r="L42"/>
  <c r="I42"/>
  <c r="H22" i="36"/>
  <c r="H42" i="75"/>
  <c r="G22" i="36"/>
  <c r="N41" i="75"/>
  <c r="M41"/>
  <c r="L41"/>
  <c r="I41"/>
  <c r="H21" i="36"/>
  <c r="H41" i="75"/>
  <c r="G21" i="36"/>
  <c r="N40" i="75"/>
  <c r="M40"/>
  <c r="L40"/>
  <c r="I40"/>
  <c r="H20" i="36"/>
  <c r="H40" i="75"/>
  <c r="G20" i="36"/>
  <c r="N39" i="75"/>
  <c r="M39"/>
  <c r="L39"/>
  <c r="I39"/>
  <c r="H19" i="36"/>
  <c r="H39" i="75"/>
  <c r="G19" i="36"/>
  <c r="AC38" i="75"/>
  <c r="AB38"/>
  <c r="AA38"/>
  <c r="N38"/>
  <c r="M38"/>
  <c r="L38"/>
  <c r="I38"/>
  <c r="H18" i="36"/>
  <c r="H38" i="75"/>
  <c r="G18" i="36"/>
  <c r="AC37" i="75"/>
  <c r="AB37"/>
  <c r="AA37"/>
  <c r="N37"/>
  <c r="M37"/>
  <c r="L37"/>
  <c r="I37"/>
  <c r="H17" i="36"/>
  <c r="H37" i="75"/>
  <c r="G17" i="36"/>
  <c r="N36" i="75"/>
  <c r="M36"/>
  <c r="L36"/>
  <c r="I36"/>
  <c r="H16" i="36"/>
  <c r="H36" i="75"/>
  <c r="G16" i="36"/>
  <c r="N35" i="75"/>
  <c r="M35"/>
  <c r="L35"/>
  <c r="I35"/>
  <c r="H15" i="36"/>
  <c r="H35" i="75"/>
  <c r="G15" i="36"/>
  <c r="E35" i="7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O14"/>
  <c r="N14"/>
  <c r="M14"/>
  <c r="L14"/>
  <c r="I14"/>
  <c r="H14"/>
  <c r="O13"/>
  <c r="N13"/>
  <c r="M13"/>
  <c r="L13"/>
  <c r="I13"/>
  <c r="H13"/>
  <c r="O12"/>
  <c r="N12"/>
  <c r="M12"/>
  <c r="L12"/>
  <c r="I12"/>
  <c r="H12"/>
  <c r="O11"/>
  <c r="Q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R7"/>
  <c r="O7"/>
  <c r="N7"/>
  <c r="M7"/>
  <c r="L7"/>
  <c r="I7"/>
  <c r="H7"/>
  <c r="O6"/>
  <c r="R6"/>
  <c r="N6"/>
  <c r="M6"/>
  <c r="L6"/>
  <c r="I6"/>
  <c r="H6"/>
  <c r="O5"/>
  <c r="R5"/>
  <c r="N5"/>
  <c r="M5"/>
  <c r="L5"/>
  <c r="I5"/>
  <c r="H5"/>
  <c r="O4"/>
  <c r="N4"/>
  <c r="M4"/>
  <c r="L4"/>
  <c r="I4"/>
  <c r="H4"/>
  <c r="O3"/>
  <c r="S3"/>
  <c r="N3"/>
  <c r="M3"/>
  <c r="L3"/>
  <c r="I3"/>
  <c r="H3"/>
  <c r="R14"/>
  <c r="R13"/>
  <c r="R11"/>
  <c r="R12"/>
  <c r="S11"/>
  <c r="Q3"/>
  <c r="R3"/>
  <c r="R4"/>
  <c r="AB49" i="61"/>
  <c r="AA49"/>
  <c r="Z49"/>
  <c r="AB48"/>
  <c r="AA48"/>
  <c r="Z48"/>
  <c r="AB49" i="60"/>
  <c r="AA49"/>
  <c r="Z49"/>
  <c r="AB48"/>
  <c r="AA48"/>
  <c r="Z48"/>
  <c r="AC44" i="46"/>
  <c r="AB44"/>
  <c r="AA44"/>
  <c r="AC43"/>
  <c r="AB43"/>
  <c r="AA43"/>
  <c r="AB49" i="55"/>
  <c r="AA49"/>
  <c r="Z49"/>
  <c r="AB48"/>
  <c r="AA48"/>
  <c r="Z48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S12" i="75"/>
  <c r="Q12"/>
  <c r="S14"/>
  <c r="Q14"/>
  <c r="S13"/>
  <c r="Q13"/>
  <c r="S7"/>
  <c r="Q7"/>
  <c r="S4"/>
  <c r="Q4"/>
  <c r="S5"/>
  <c r="Q5"/>
  <c r="S6"/>
  <c r="Q6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R29"/>
  <c r="Q29"/>
  <c r="O29"/>
  <c r="S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O7"/>
  <c r="R7"/>
  <c r="N7"/>
  <c r="M7"/>
  <c r="L7"/>
  <c r="I7"/>
  <c r="H7"/>
  <c r="Q6"/>
  <c r="P6"/>
  <c r="O6"/>
  <c r="R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O24"/>
  <c r="R24"/>
  <c r="N24"/>
  <c r="M24"/>
  <c r="L24"/>
  <c r="I24"/>
  <c r="H24"/>
  <c r="O23"/>
  <c r="N23"/>
  <c r="M23"/>
  <c r="L23"/>
  <c r="I23"/>
  <c r="H23"/>
  <c r="R22"/>
  <c r="O22"/>
  <c r="N22"/>
  <c r="M22"/>
  <c r="L22"/>
  <c r="I22"/>
  <c r="H22"/>
  <c r="O21"/>
  <c r="N21"/>
  <c r="M21"/>
  <c r="L21"/>
  <c r="I21"/>
  <c r="H21"/>
  <c r="R20"/>
  <c r="O20"/>
  <c r="N20"/>
  <c r="M20"/>
  <c r="L20"/>
  <c r="I20"/>
  <c r="H20"/>
  <c r="O19"/>
  <c r="S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O16"/>
  <c r="N16"/>
  <c r="M16"/>
  <c r="L16"/>
  <c r="I16"/>
  <c r="H16"/>
  <c r="O15"/>
  <c r="N15"/>
  <c r="M15"/>
  <c r="L15"/>
  <c r="I15"/>
  <c r="H15"/>
  <c r="O14"/>
  <c r="R14"/>
  <c r="N14"/>
  <c r="M14"/>
  <c r="L14"/>
  <c r="I14"/>
  <c r="H14"/>
  <c r="O13"/>
  <c r="N13"/>
  <c r="M13"/>
  <c r="L13"/>
  <c r="I13"/>
  <c r="H13"/>
  <c r="O12"/>
  <c r="N12"/>
  <c r="M12"/>
  <c r="L12"/>
  <c r="I12"/>
  <c r="H12"/>
  <c r="O11"/>
  <c r="Q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O8"/>
  <c r="R8"/>
  <c r="N8"/>
  <c r="M8"/>
  <c r="L8"/>
  <c r="I8"/>
  <c r="H8"/>
  <c r="O7"/>
  <c r="N7"/>
  <c r="M7"/>
  <c r="L7"/>
  <c r="I7"/>
  <c r="H7"/>
  <c r="O6"/>
  <c r="N6"/>
  <c r="M6"/>
  <c r="L6"/>
  <c r="I6"/>
  <c r="H6"/>
  <c r="O5"/>
  <c r="N5"/>
  <c r="M5"/>
  <c r="L5"/>
  <c r="I5"/>
  <c r="H5"/>
  <c r="O4"/>
  <c r="N4"/>
  <c r="M4"/>
  <c r="L4"/>
  <c r="I4"/>
  <c r="H4"/>
  <c r="O3"/>
  <c r="S3"/>
  <c r="N3"/>
  <c r="M3"/>
  <c r="L3"/>
  <c r="I3"/>
  <c r="H3"/>
  <c r="N34" i="61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1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5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1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5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Q19" i="73"/>
  <c r="R19"/>
  <c r="S21"/>
  <c r="Q21"/>
  <c r="P21"/>
  <c r="R21"/>
  <c r="R23"/>
  <c r="P12" i="75"/>
  <c r="P14"/>
  <c r="P13"/>
  <c r="P4"/>
  <c r="P11"/>
  <c r="P6"/>
  <c r="P7"/>
  <c r="P3"/>
  <c r="W35"/>
  <c r="P5"/>
  <c r="R6" i="73"/>
  <c r="R5"/>
  <c r="R4"/>
  <c r="Q3"/>
  <c r="R3"/>
  <c r="R16"/>
  <c r="R13"/>
  <c r="R11"/>
  <c r="R12"/>
  <c r="S11"/>
  <c r="P29" i="74"/>
  <c r="S7"/>
  <c r="Q7"/>
  <c r="P7"/>
  <c r="W35"/>
  <c r="R15" i="73"/>
  <c r="S6" i="74"/>
  <c r="R7" i="73"/>
  <c r="S20"/>
  <c r="Q20"/>
  <c r="S8"/>
  <c r="Q8"/>
  <c r="P8"/>
  <c r="S24"/>
  <c r="Q24"/>
  <c r="P24"/>
  <c r="S22"/>
  <c r="Q22"/>
  <c r="P22"/>
  <c r="S23"/>
  <c r="Q23"/>
  <c r="P23"/>
  <c r="V39" i="75"/>
  <c r="W36"/>
  <c r="V35"/>
  <c r="V36"/>
  <c r="X35"/>
  <c r="X36"/>
  <c r="X41"/>
  <c r="X40"/>
  <c r="V40"/>
  <c r="X39"/>
  <c r="V38"/>
  <c r="W42"/>
  <c r="W41"/>
  <c r="X38"/>
  <c r="V42"/>
  <c r="W40"/>
  <c r="X37"/>
  <c r="W39"/>
  <c r="W38"/>
  <c r="X42"/>
  <c r="V37"/>
  <c r="W37"/>
  <c r="V41"/>
  <c r="S6" i="73"/>
  <c r="Q6"/>
  <c r="S7"/>
  <c r="Q7"/>
  <c r="S4"/>
  <c r="Q4"/>
  <c r="S5"/>
  <c r="Q5"/>
  <c r="S14"/>
  <c r="Q14"/>
  <c r="S16"/>
  <c r="Q16"/>
  <c r="S15"/>
  <c r="Q15"/>
  <c r="S13"/>
  <c r="Q13"/>
  <c r="S12"/>
  <c r="Q12"/>
  <c r="X41" i="74"/>
  <c r="W41"/>
  <c r="X38"/>
  <c r="V42"/>
  <c r="W38"/>
  <c r="V38"/>
  <c r="V37"/>
  <c r="W42"/>
  <c r="V39"/>
  <c r="X37"/>
  <c r="W37"/>
  <c r="X40"/>
  <c r="V36"/>
  <c r="W40"/>
  <c r="V41"/>
  <c r="X36"/>
  <c r="W36"/>
  <c r="X42"/>
  <c r="X39"/>
  <c r="V35"/>
  <c r="W39"/>
  <c r="V40"/>
  <c r="X35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P7" i="73"/>
  <c r="P6"/>
  <c r="P20"/>
  <c r="P19"/>
  <c r="P4"/>
  <c r="P5"/>
  <c r="P12"/>
  <c r="P3"/>
  <c r="P15"/>
  <c r="P16"/>
  <c r="P11"/>
  <c r="P14"/>
  <c r="P13"/>
  <c r="R38" i="71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X36" i="73"/>
  <c r="X35"/>
  <c r="V35"/>
  <c r="W41"/>
  <c r="V37"/>
  <c r="V41"/>
  <c r="W39"/>
  <c r="X40"/>
  <c r="X41"/>
  <c r="W37"/>
  <c r="V36"/>
  <c r="W36"/>
  <c r="W35"/>
  <c r="W42"/>
  <c r="X42"/>
  <c r="W40"/>
  <c r="V42"/>
  <c r="X38"/>
  <c r="X37"/>
  <c r="X39"/>
  <c r="V38"/>
  <c r="W38"/>
  <c r="V40"/>
  <c r="V39"/>
  <c r="P38" i="71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I39"/>
  <c r="C26" i="36"/>
  <c r="H39" i="71"/>
  <c r="B26" i="36"/>
  <c r="E39" i="71"/>
  <c r="T38"/>
  <c r="S38"/>
  <c r="Q38"/>
  <c r="T37"/>
  <c r="S37"/>
  <c r="Q37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1"/>
  <c r="Q12"/>
  <c r="Q8"/>
  <c r="Q31"/>
  <c r="Q13"/>
  <c r="Q7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38" i="1"/>
  <c r="AB38"/>
  <c r="AA38"/>
  <c r="AC37"/>
  <c r="AB37"/>
  <c r="AA37"/>
  <c r="E35"/>
  <c r="N11" i="36"/>
  <c r="N10"/>
  <c r="N9"/>
  <c r="N7"/>
  <c r="N6"/>
  <c r="N5"/>
  <c r="N4"/>
  <c r="H42" i="1"/>
  <c r="H41"/>
  <c r="H40"/>
  <c r="H39"/>
  <c r="H38"/>
  <c r="H37"/>
  <c r="H36"/>
  <c r="H35"/>
  <c r="I42"/>
  <c r="I41"/>
  <c r="I40"/>
  <c r="I39"/>
  <c r="I38"/>
  <c r="I37"/>
  <c r="I36"/>
  <c r="I35"/>
  <c r="P34"/>
  <c r="P33"/>
  <c r="P32"/>
  <c r="P26"/>
  <c r="P25"/>
  <c r="O8"/>
  <c r="Q34"/>
  <c r="Q33"/>
  <c r="Q32"/>
  <c r="Q26"/>
  <c r="Q25"/>
  <c r="S34"/>
  <c r="S33"/>
  <c r="S32"/>
  <c r="S26"/>
  <c r="S25"/>
  <c r="R34"/>
  <c r="R33"/>
  <c r="R32"/>
  <c r="R26"/>
  <c r="R25"/>
  <c r="K2" i="36"/>
  <c r="I34" i="61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" i="55"/>
  <c r="H3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10" i="55"/>
  <c r="R14"/>
  <c r="R18"/>
  <c r="R22"/>
  <c r="R26"/>
  <c r="R30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" i="61"/>
  <c r="R15"/>
  <c r="R19"/>
  <c r="R23"/>
  <c r="R27"/>
  <c r="R31"/>
  <c r="R34"/>
  <c r="R33"/>
  <c r="R32"/>
  <c r="R30"/>
  <c r="R29"/>
  <c r="R28"/>
  <c r="R26"/>
  <c r="R25"/>
  <c r="R24"/>
  <c r="R22"/>
  <c r="R21"/>
  <c r="R20"/>
  <c r="R18"/>
  <c r="R17"/>
  <c r="R16"/>
  <c r="R14"/>
  <c r="R13"/>
  <c r="R12"/>
  <c r="R11"/>
  <c r="R10"/>
  <c r="R9"/>
  <c r="R8"/>
  <c r="R7"/>
  <c r="R6"/>
  <c r="R5"/>
  <c r="R4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33" i="55"/>
  <c r="R32"/>
  <c r="R31"/>
  <c r="R29"/>
  <c r="R28"/>
  <c r="R27"/>
  <c r="R25"/>
  <c r="R24"/>
  <c r="R23"/>
  <c r="R21"/>
  <c r="R20"/>
  <c r="R19"/>
  <c r="R17"/>
  <c r="R16"/>
  <c r="R15"/>
  <c r="R13"/>
  <c r="R12"/>
  <c r="R11"/>
  <c r="R9"/>
  <c r="R8"/>
  <c r="R7"/>
  <c r="R6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O4" i="4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4" i="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K57" i="36"/>
  <c r="F57"/>
  <c r="A57"/>
  <c r="K46"/>
  <c r="F46"/>
  <c r="A46"/>
  <c r="K35"/>
  <c r="F35"/>
  <c r="F24"/>
  <c r="O38" i="61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5"/>
  <c r="O38" i="54"/>
  <c r="S34" i="55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5" i="59"/>
  <c r="L45"/>
  <c r="K41"/>
  <c r="K37"/>
  <c r="L37"/>
  <c r="K44"/>
  <c r="L44"/>
  <c r="K40"/>
  <c r="L40"/>
  <c r="K36"/>
  <c r="L36"/>
  <c r="K43"/>
  <c r="L43"/>
  <c r="K39"/>
  <c r="L39"/>
  <c r="K35"/>
  <c r="K42"/>
  <c r="L42"/>
  <c r="K38"/>
  <c r="L38"/>
  <c r="K43" i="60"/>
  <c r="K39"/>
  <c r="L39"/>
  <c r="K35"/>
  <c r="L35"/>
  <c r="K42"/>
  <c r="K38"/>
  <c r="K41"/>
  <c r="L41"/>
  <c r="K37"/>
  <c r="L37"/>
  <c r="K44"/>
  <c r="L44"/>
  <c r="K40"/>
  <c r="K36"/>
  <c r="L36"/>
  <c r="K42" i="61"/>
  <c r="K38"/>
  <c r="K46"/>
  <c r="K41"/>
  <c r="K37"/>
  <c r="K44"/>
  <c r="K40"/>
  <c r="K36"/>
  <c r="K43"/>
  <c r="K39"/>
  <c r="K35"/>
  <c r="K39" i="55"/>
  <c r="M39"/>
  <c r="K44" i="56"/>
  <c r="L44"/>
  <c r="K40"/>
  <c r="L40"/>
  <c r="K36"/>
  <c r="L38"/>
  <c r="K41"/>
  <c r="L41"/>
  <c r="K43"/>
  <c r="K35"/>
  <c r="K42"/>
  <c r="L42"/>
  <c r="L37"/>
  <c r="K45" i="58"/>
  <c r="L45"/>
  <c r="K41"/>
  <c r="L41"/>
  <c r="K37"/>
  <c r="K44"/>
  <c r="L44"/>
  <c r="K40"/>
  <c r="K36"/>
  <c r="L36"/>
  <c r="K43"/>
  <c r="L43"/>
  <c r="K39"/>
  <c r="L39"/>
  <c r="K35"/>
  <c r="K42"/>
  <c r="L42"/>
  <c r="K38"/>
  <c r="L38"/>
  <c r="K35" i="54"/>
  <c r="K42"/>
  <c r="K38"/>
  <c r="K45"/>
  <c r="K41"/>
  <c r="K37"/>
  <c r="K44"/>
  <c r="K40"/>
  <c r="K36"/>
  <c r="K43"/>
  <c r="K39"/>
  <c r="K46"/>
  <c r="K45" i="56"/>
  <c r="L45"/>
  <c r="K46"/>
  <c r="L46"/>
  <c r="K46" i="58"/>
  <c r="K46" i="59"/>
  <c r="L46"/>
  <c r="L43" i="60"/>
  <c r="K46"/>
  <c r="K45"/>
  <c r="L44" i="61"/>
  <c r="L46"/>
  <c r="K45"/>
  <c r="L45"/>
  <c r="K46" i="57"/>
  <c r="K42"/>
  <c r="L42"/>
  <c r="K38"/>
  <c r="L38"/>
  <c r="K41"/>
  <c r="L41"/>
  <c r="K37"/>
  <c r="K44"/>
  <c r="L44"/>
  <c r="K40"/>
  <c r="L40"/>
  <c r="K36"/>
  <c r="L36"/>
  <c r="K43"/>
  <c r="K39"/>
  <c r="L39"/>
  <c r="K35"/>
  <c r="L35"/>
  <c r="K45"/>
  <c r="L45"/>
  <c r="K46" i="55"/>
  <c r="M46"/>
  <c r="K45"/>
  <c r="M45"/>
  <c r="K41"/>
  <c r="M41"/>
  <c r="K36"/>
  <c r="M36"/>
  <c r="K40"/>
  <c r="M40"/>
  <c r="K35"/>
  <c r="M35"/>
  <c r="K38"/>
  <c r="M38"/>
  <c r="K42"/>
  <c r="M42"/>
  <c r="K37"/>
  <c r="M37"/>
  <c r="K44"/>
  <c r="M44"/>
  <c r="K43"/>
  <c r="M43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40"/>
  <c r="J36"/>
  <c r="J46"/>
  <c r="J45"/>
  <c r="J43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1"/>
  <c r="I44"/>
  <c r="I42"/>
  <c r="M66" i="36"/>
  <c r="I40" i="61"/>
  <c r="M64" i="36"/>
  <c r="I38" i="61"/>
  <c r="M62" i="36"/>
  <c r="I36" i="61"/>
  <c r="M60" i="36"/>
  <c r="H46" i="61"/>
  <c r="H44"/>
  <c r="H42"/>
  <c r="L66" i="36"/>
  <c r="H40" i="61"/>
  <c r="L64" i="36"/>
  <c r="H38" i="61"/>
  <c r="L62" i="36"/>
  <c r="H36" i="61"/>
  <c r="L60" i="36"/>
  <c r="I45" i="61"/>
  <c r="I43"/>
  <c r="I41"/>
  <c r="M65" i="36"/>
  <c r="I39" i="61"/>
  <c r="M63" i="36"/>
  <c r="I37" i="61"/>
  <c r="M61" i="36"/>
  <c r="I35" i="61"/>
  <c r="M59" i="36"/>
  <c r="H45" i="61"/>
  <c r="H43"/>
  <c r="H41"/>
  <c r="L65" i="36"/>
  <c r="H39" i="61"/>
  <c r="L63" i="36"/>
  <c r="H37" i="61"/>
  <c r="L61" i="36"/>
  <c r="H35" i="61"/>
  <c r="L59" i="36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G53" i="36"/>
  <c r="H38" i="57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I40" i="56"/>
  <c r="C53" i="36"/>
  <c r="C51"/>
  <c r="I36" i="56"/>
  <c r="C49" i="36"/>
  <c r="H46" i="56"/>
  <c r="H44"/>
  <c r="H42"/>
  <c r="B55" i="36"/>
  <c r="H40" i="56"/>
  <c r="B53" i="36"/>
  <c r="B51"/>
  <c r="H36" i="56"/>
  <c r="B49" i="36"/>
  <c r="I45" i="56"/>
  <c r="I43"/>
  <c r="I41"/>
  <c r="C54" i="36"/>
  <c r="C52"/>
  <c r="C50"/>
  <c r="I35" i="56"/>
  <c r="C48" i="36"/>
  <c r="H45" i="56"/>
  <c r="H43"/>
  <c r="H41"/>
  <c r="B54" i="36"/>
  <c r="B52"/>
  <c r="B50"/>
  <c r="H35" i="56"/>
  <c r="B48" i="36"/>
  <c r="J46" i="55"/>
  <c r="J45"/>
  <c r="J44"/>
  <c r="J43"/>
  <c r="J42"/>
  <c r="J41"/>
  <c r="J40"/>
  <c r="J39"/>
  <c r="J38"/>
  <c r="J37"/>
  <c r="J36"/>
  <c r="J35"/>
  <c r="I46"/>
  <c r="I45"/>
  <c r="I44"/>
  <c r="I43"/>
  <c r="I42"/>
  <c r="M44" i="36"/>
  <c r="I41" i="55"/>
  <c r="M43" i="36"/>
  <c r="I40" i="55"/>
  <c r="M42" i="36"/>
  <c r="I39" i="55"/>
  <c r="M41" i="36"/>
  <c r="I38" i="55"/>
  <c r="M40" i="36"/>
  <c r="I37" i="55"/>
  <c r="M39" i="36"/>
  <c r="I36" i="55"/>
  <c r="M38" i="36"/>
  <c r="I35" i="55"/>
  <c r="M37" i="36"/>
  <c r="H46" i="55"/>
  <c r="H45"/>
  <c r="H44"/>
  <c r="H43"/>
  <c r="H42"/>
  <c r="L44" i="36"/>
  <c r="H41" i="55"/>
  <c r="L43" i="36"/>
  <c r="H40" i="55"/>
  <c r="L42" i="36"/>
  <c r="H39" i="55"/>
  <c r="L41" i="36"/>
  <c r="H38" i="55"/>
  <c r="L40" i="36"/>
  <c r="H37" i="55"/>
  <c r="L39" i="36"/>
  <c r="H36" i="55"/>
  <c r="L38" i="36"/>
  <c r="H35" i="55"/>
  <c r="J35" i="61"/>
  <c r="J38"/>
  <c r="L37"/>
  <c r="L38"/>
  <c r="J39"/>
  <c r="J40"/>
  <c r="J41"/>
  <c r="J42"/>
  <c r="J43"/>
  <c r="J44"/>
  <c r="J45"/>
  <c r="J46"/>
  <c r="J36"/>
  <c r="L39"/>
  <c r="L40"/>
  <c r="L41"/>
  <c r="L42"/>
  <c r="L43"/>
  <c r="J37"/>
  <c r="L38" i="60"/>
  <c r="L40"/>
  <c r="L35" i="59"/>
  <c r="L41"/>
  <c r="L37" i="58"/>
  <c r="L37" i="57"/>
  <c r="L43"/>
  <c r="L46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N39" i="59"/>
  <c r="M39"/>
  <c r="N38"/>
  <c r="M38"/>
  <c r="N37"/>
  <c r="M37"/>
  <c r="N42"/>
  <c r="M42"/>
  <c r="N36"/>
  <c r="M36"/>
  <c r="N41"/>
  <c r="M41"/>
  <c r="N35"/>
  <c r="M35"/>
  <c r="N40"/>
  <c r="M40"/>
  <c r="N37" i="60"/>
  <c r="M37"/>
  <c r="N35"/>
  <c r="M35"/>
  <c r="N42"/>
  <c r="M42"/>
  <c r="N36"/>
  <c r="M36"/>
  <c r="N41"/>
  <c r="M41"/>
  <c r="N39"/>
  <c r="M39"/>
  <c r="L42"/>
  <c r="N40"/>
  <c r="M40"/>
  <c r="N38"/>
  <c r="M38"/>
  <c r="M36" i="61"/>
  <c r="N36"/>
  <c r="M41"/>
  <c r="N41"/>
  <c r="N35"/>
  <c r="M35"/>
  <c r="L36"/>
  <c r="N39"/>
  <c r="M39"/>
  <c r="M38"/>
  <c r="N38"/>
  <c r="M40"/>
  <c r="N40"/>
  <c r="L35"/>
  <c r="N43"/>
  <c r="M43"/>
  <c r="N37"/>
  <c r="M37"/>
  <c r="N42"/>
  <c r="M42"/>
  <c r="M35" i="56"/>
  <c r="N35"/>
  <c r="M38"/>
  <c r="N38"/>
  <c r="M39"/>
  <c r="N39"/>
  <c r="M36"/>
  <c r="N36"/>
  <c r="L36"/>
  <c r="N37"/>
  <c r="M37"/>
  <c r="M43"/>
  <c r="N43"/>
  <c r="M40"/>
  <c r="N40"/>
  <c r="L43"/>
  <c r="L39"/>
  <c r="L35"/>
  <c r="M42"/>
  <c r="N42"/>
  <c r="N41"/>
  <c r="M41"/>
  <c r="M44"/>
  <c r="N44"/>
  <c r="N39" i="58"/>
  <c r="M39"/>
  <c r="N35"/>
  <c r="M35"/>
  <c r="N38"/>
  <c r="M38"/>
  <c r="N43"/>
  <c r="M43"/>
  <c r="N37"/>
  <c r="M37"/>
  <c r="N40"/>
  <c r="M40"/>
  <c r="L40"/>
  <c r="L35"/>
  <c r="N42"/>
  <c r="M42"/>
  <c r="N36"/>
  <c r="M36"/>
  <c r="N41"/>
  <c r="M41"/>
  <c r="J35" i="46"/>
  <c r="N35" i="54"/>
  <c r="M35"/>
  <c r="L35"/>
  <c r="N46" i="56"/>
  <c r="M46"/>
  <c r="M45"/>
  <c r="N45"/>
  <c r="M45" i="58"/>
  <c r="N45"/>
  <c r="M46"/>
  <c r="N46"/>
  <c r="L46"/>
  <c r="N44"/>
  <c r="M44"/>
  <c r="N44" i="59"/>
  <c r="M44"/>
  <c r="M45"/>
  <c r="N45"/>
  <c r="M46"/>
  <c r="N46"/>
  <c r="N43"/>
  <c r="M43"/>
  <c r="N45" i="60"/>
  <c r="M45"/>
  <c r="M46"/>
  <c r="N46"/>
  <c r="L46"/>
  <c r="N44"/>
  <c r="M44"/>
  <c r="L45"/>
  <c r="N43"/>
  <c r="M43"/>
  <c r="M45" i="61"/>
  <c r="N45"/>
  <c r="N46"/>
  <c r="M46"/>
  <c r="N44"/>
  <c r="M44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L42" i="55"/>
  <c r="N42"/>
  <c r="L36"/>
  <c r="N36"/>
  <c r="L40"/>
  <c r="N40"/>
  <c r="L44"/>
  <c r="N44"/>
  <c r="L37"/>
  <c r="N37"/>
  <c r="L41"/>
  <c r="N41"/>
  <c r="L45"/>
  <c r="N45"/>
  <c r="L38"/>
  <c r="N38"/>
  <c r="L46"/>
  <c r="N46"/>
  <c r="L35"/>
  <c r="N35"/>
  <c r="L39"/>
  <c r="N39"/>
  <c r="L43"/>
  <c r="N43"/>
  <c r="J36" i="46"/>
  <c r="L37" i="36"/>
  <c r="J46" i="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N66"/>
  <c r="N59"/>
  <c r="N65"/>
  <c r="N62"/>
  <c r="N64"/>
  <c r="N61"/>
  <c r="N63"/>
  <c r="N60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N43"/>
  <c r="N42"/>
  <c r="N38"/>
  <c r="N37"/>
  <c r="N39"/>
  <c r="N41"/>
  <c r="N44"/>
  <c r="N40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18"/>
  <c r="R17"/>
  <c r="S3"/>
  <c r="R3"/>
  <c r="Q3"/>
  <c r="Q11"/>
  <c r="R11"/>
  <c r="S11"/>
  <c r="S19"/>
  <c r="R19"/>
  <c r="Q19"/>
  <c r="R27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P14"/>
  <c r="S6"/>
  <c r="Q6"/>
  <c r="S15"/>
  <c r="Q15"/>
  <c r="S28"/>
  <c r="Q28"/>
  <c r="P28"/>
  <c r="S29"/>
  <c r="Q29"/>
  <c r="P29"/>
  <c r="S21"/>
  <c r="Q21"/>
  <c r="P21"/>
  <c r="S13"/>
  <c r="Q13"/>
  <c r="S30"/>
  <c r="Q30"/>
  <c r="P30"/>
  <c r="S8"/>
  <c r="Q8"/>
  <c r="S10"/>
  <c r="Q10"/>
  <c r="P10"/>
  <c r="S16"/>
  <c r="Q16"/>
  <c r="P16"/>
  <c r="S7"/>
  <c r="Q7"/>
  <c r="S23"/>
  <c r="Q23"/>
  <c r="S4"/>
  <c r="Q4"/>
  <c r="S22"/>
  <c r="Q22"/>
  <c r="P22"/>
  <c r="S9"/>
  <c r="Q9"/>
  <c r="S31"/>
  <c r="Q31"/>
  <c r="P31"/>
  <c r="S20"/>
  <c r="Q20"/>
  <c r="S5"/>
  <c r="Q5"/>
  <c r="P23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<sst xmlns="http://schemas.openxmlformats.org/spreadsheetml/2006/main" count="1167" uniqueCount="251">
  <si>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</si>
  <si>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</si>
  <si>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</si>
  <si>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</si>
  <si>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</si>
  <si>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</si>
  <si>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</si>
  <si>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</si>
  <si>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</si>
  <si>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</si>
  <si>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</si>
  <si>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</si>
  <si>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</si>
  <si>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</si>
  <si>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</si>
  <si>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</si>
  <si>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</si>
  <si>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</si>
  <si>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</si>
  <si>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</si>
  <si>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</si>
  <si>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</si>
  <si>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</si>
  <si>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</si>
  <si>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</si>
  <si>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</si>
  <si>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</si>
  <si>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</si>
  <si>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</si>
  <si>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</si>
  <si>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</si>
  <si>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</si>
  <si>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</si>
  <si>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</si>
  <si>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</si>
  <si>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</si>
  <si>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</si>
  <si>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</si>
  <si>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</si>
  <si>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</si>
  <si>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</si>
  <si>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</si>
  <si>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</si>
  <si>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Time (0.0)</t>
  </si>
  <si>
    <t>300m</t>
  </si>
  <si>
    <t>Lane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</si>
  <si>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</si>
  <si>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</si>
  <si>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</si>
  <si>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</si>
  <si>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</si>
  <si>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</si>
  <si>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</si>
  <si>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</si>
  <si>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</si>
  <si>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Enter No. and Time from the top</t>
  </si>
  <si>
    <t>Ashlyns</t>
  </si>
  <si>
    <t>Beaumont</t>
  </si>
  <si>
    <t xml:space="preserve">Loreto college </t>
  </si>
  <si>
    <t>Presdales</t>
  </si>
  <si>
    <t>Kyra Adams</t>
  </si>
  <si>
    <t>RMS</t>
  </si>
  <si>
    <t>Roundwood Park</t>
  </si>
  <si>
    <t>Simon Balle School</t>
  </si>
  <si>
    <t>Milla Walsh</t>
  </si>
  <si>
    <t>300m Hurdles</t>
  </si>
  <si>
    <t>Bishop's Hatfield Girls' School</t>
  </si>
  <si>
    <t>Tiana Rizzo</t>
  </si>
  <si>
    <t>Chancellor's</t>
  </si>
  <si>
    <t>Omi Moneke</t>
  </si>
  <si>
    <t>Habs Girls</t>
  </si>
  <si>
    <t>Mila Luker</t>
  </si>
  <si>
    <t>The Adeyfield Academy</t>
  </si>
  <si>
    <t>The Knights Templar School</t>
  </si>
  <si>
    <t>Lucy Bevan</t>
  </si>
  <si>
    <t>Berkhamsted</t>
  </si>
  <si>
    <t>The Hemel Hempstead School</t>
  </si>
  <si>
    <t>The King's School</t>
  </si>
  <si>
    <t>Sir John Lawes</t>
  </si>
  <si>
    <t>Evie Demos</t>
  </si>
  <si>
    <t>Kings Langley</t>
  </si>
  <si>
    <t>Loreto College</t>
  </si>
  <si>
    <t>Sandringham</t>
  </si>
  <si>
    <t>Mia  Higson</t>
  </si>
  <si>
    <t>Phoebe Goss</t>
  </si>
  <si>
    <t>Thea Gray</t>
  </si>
  <si>
    <t>1500m Steeplechase</t>
  </si>
  <si>
    <t>Samuel Ryder Academy</t>
  </si>
  <si>
    <t>The Marlborough Science Academy</t>
  </si>
  <si>
    <t>The John Warner School</t>
  </si>
  <si>
    <t>Imogen List</t>
  </si>
  <si>
    <t>80m Hurdles</t>
  </si>
  <si>
    <t>Number</t>
  </si>
  <si>
    <t>School name</t>
  </si>
  <si>
    <t>Event(s) being entered for student [U17 Girls (Y10/11)]</t>
  </si>
  <si>
    <t>Nancie Bateson</t>
  </si>
  <si>
    <t>Abbots Hill</t>
  </si>
  <si>
    <t>Olivia Arnold</t>
  </si>
  <si>
    <t>Grace Milnes</t>
  </si>
  <si>
    <t>300/400m (No U13s)</t>
  </si>
  <si>
    <t>Charlotte Pears</t>
  </si>
  <si>
    <t>Jessie Nelson</t>
  </si>
  <si>
    <t>Sophie Treloar</t>
  </si>
  <si>
    <t>Olive Jones</t>
  </si>
  <si>
    <t>800m, 1500m</t>
  </si>
  <si>
    <t>Michelle Lam</t>
  </si>
  <si>
    <t>Meg Knibbs</t>
  </si>
  <si>
    <t>Talia Williams</t>
  </si>
  <si>
    <t>Emily Ford</t>
  </si>
  <si>
    <t>Talia  Williams</t>
  </si>
  <si>
    <t>Berkhamsted School</t>
  </si>
  <si>
    <t>Ife  Nwichi</t>
  </si>
  <si>
    <t>Daniella Okoye</t>
  </si>
  <si>
    <t>200m, Long Jump</t>
  </si>
  <si>
    <t>Poppy Clune</t>
  </si>
  <si>
    <t>Sprint Hurdles</t>
  </si>
  <si>
    <t>Grace  Geekie</t>
  </si>
  <si>
    <t>200m, Triple Jump</t>
  </si>
  <si>
    <t>Dina Silverman</t>
  </si>
  <si>
    <t>Jessica Hill</t>
  </si>
  <si>
    <t>High Jump, Triple Jump</t>
  </si>
  <si>
    <t>Megan Saywell</t>
  </si>
  <si>
    <t>Haileybury</t>
  </si>
  <si>
    <t>Sprint Hurdles, Javelin</t>
  </si>
  <si>
    <t>Georgie  Featherstone</t>
  </si>
  <si>
    <t>Herts and Essex</t>
  </si>
  <si>
    <t>Nissi Onafowokan</t>
  </si>
  <si>
    <t>100m, 200m</t>
  </si>
  <si>
    <t>Abigail  Manson</t>
  </si>
  <si>
    <t>Hitchin Girls' School</t>
  </si>
  <si>
    <t>Fran Hart</t>
  </si>
  <si>
    <t>Poppy Radford</t>
  </si>
  <si>
    <t>300/400m Hurdles (No 13/15s), Triple Jump</t>
  </si>
  <si>
    <t>Holly Pearce</t>
  </si>
  <si>
    <t>Jess Fitter</t>
  </si>
  <si>
    <t>Amelia  Kelly</t>
  </si>
  <si>
    <t>JFK</t>
  </si>
  <si>
    <t>Olivia  Wilson</t>
  </si>
  <si>
    <t>Sara Kennedy</t>
  </si>
  <si>
    <t>Longdaen</t>
  </si>
  <si>
    <t>Longdean</t>
  </si>
  <si>
    <t xml:space="preserve">Joan-Chantel Chijuka </t>
  </si>
  <si>
    <t>Aoife Keogh</t>
  </si>
  <si>
    <t>Nia  Forbes-Agyepong</t>
  </si>
  <si>
    <t xml:space="preserve">Giusy  Carnevale </t>
  </si>
  <si>
    <t>Sprint Hurdles, 200m</t>
  </si>
  <si>
    <t>Amelie   Horn</t>
  </si>
  <si>
    <t>Monk's Walk School</t>
  </si>
  <si>
    <t>Sprint Hurdles, High Jump</t>
  </si>
  <si>
    <t>Amaia  Dacres</t>
  </si>
  <si>
    <t>Parmiter’s School</t>
  </si>
  <si>
    <t>Sprint Hurdles, Triple Jump</t>
  </si>
  <si>
    <t>Thalia Mann</t>
  </si>
  <si>
    <t>Parmiter's School</t>
  </si>
  <si>
    <t>Beth Botheras</t>
  </si>
  <si>
    <t>Ellie  Bostock</t>
  </si>
  <si>
    <t>Alice Lynn</t>
  </si>
  <si>
    <t>Dahlia Corp</t>
  </si>
  <si>
    <t>Queenswood</t>
  </si>
  <si>
    <t>Georgina Hamilton</t>
  </si>
  <si>
    <t>Eleanor Jarrold</t>
  </si>
  <si>
    <t>Maya Omosevwerha</t>
  </si>
  <si>
    <t>Jenan Craggs</t>
  </si>
  <si>
    <t>Rickmansworth</t>
  </si>
  <si>
    <t>Hebe Evans</t>
  </si>
  <si>
    <t>Francesca Rollison</t>
  </si>
  <si>
    <t>Hazel Miller</t>
  </si>
  <si>
    <t>Abi Yoosuf</t>
  </si>
  <si>
    <t>Andrea Davies</t>
  </si>
  <si>
    <t>100m, Discus</t>
  </si>
  <si>
    <t>Sammy Renwick</t>
  </si>
  <si>
    <t>Renee  West</t>
  </si>
  <si>
    <t>Isabella  Turner</t>
  </si>
  <si>
    <t>Sprint Hurdles, Pole Vault</t>
  </si>
  <si>
    <t>Noah Franklin</t>
  </si>
  <si>
    <t>Roundwood Park School</t>
  </si>
  <si>
    <t>Rebecca Owen</t>
  </si>
  <si>
    <t>Lowri Stansfield</t>
  </si>
  <si>
    <t>100m, Long Jump</t>
  </si>
  <si>
    <t>800m, Pole Vault</t>
  </si>
  <si>
    <t>Adaugo Madu</t>
  </si>
  <si>
    <t>Saint John Henry Newman school</t>
  </si>
  <si>
    <t>Phoebe  Peacock</t>
  </si>
  <si>
    <t>Sprint Hurdles, Long Jump</t>
  </si>
  <si>
    <t>Kyeesha  Williams</t>
  </si>
  <si>
    <t>Lily Harkness</t>
  </si>
  <si>
    <t>Beckie Cray</t>
  </si>
  <si>
    <t>Marelie Raath</t>
  </si>
  <si>
    <t>Lucy Stokes</t>
  </si>
  <si>
    <t>Sele</t>
  </si>
  <si>
    <t>Elizabeth Keepence</t>
  </si>
  <si>
    <t>Tiana Mckenzie David</t>
  </si>
  <si>
    <t>Finley  Francis</t>
  </si>
  <si>
    <t xml:space="preserve">St Albans High School For Girls </t>
  </si>
  <si>
    <t>Charlotte Kan</t>
  </si>
  <si>
    <t>Naomi Arowolo</t>
  </si>
  <si>
    <t>Sienna Rust</t>
  </si>
  <si>
    <t>Naomi Smith</t>
  </si>
  <si>
    <t>Tilly Blakesley</t>
  </si>
  <si>
    <t>Nyiema Obika</t>
  </si>
  <si>
    <t>Lillia  Hunter</t>
  </si>
  <si>
    <t>Abigail Edwards</t>
  </si>
  <si>
    <t>St C Danes</t>
  </si>
  <si>
    <t>Isabel Martin</t>
  </si>
  <si>
    <t>Yona Ramphort</t>
  </si>
  <si>
    <t>Georgie Christoforou</t>
  </si>
  <si>
    <t>Libby Woods</t>
  </si>
  <si>
    <t>300/400m (No U13s), 800m</t>
  </si>
  <si>
    <t>St Michaels Catholic High School</t>
  </si>
  <si>
    <t>Saoirse  MacMahon</t>
  </si>
  <si>
    <t>Eva  Higson</t>
  </si>
  <si>
    <t>Sprint Hurdles, 300/400m Hurdles (No 13/15s)</t>
  </si>
  <si>
    <t>Anni McLoughlin</t>
  </si>
  <si>
    <t>St. Joan of Arc</t>
  </si>
  <si>
    <t>Charmaine Chigome</t>
  </si>
  <si>
    <t>Shayla Crawley</t>
  </si>
  <si>
    <t>Jenna Botha</t>
  </si>
  <si>
    <t>High Jump, Javelin</t>
  </si>
  <si>
    <t>Denise Kocbiyikoglu</t>
  </si>
  <si>
    <t>Skye Grace</t>
  </si>
  <si>
    <t>The Chauncy School</t>
  </si>
  <si>
    <t>Discus, Javelin</t>
  </si>
  <si>
    <t>Emiley Axtell</t>
  </si>
  <si>
    <t>The Grange Academy</t>
  </si>
  <si>
    <t>300/400m (No U13s), High Jump</t>
  </si>
  <si>
    <t>Phoebe Miller</t>
  </si>
  <si>
    <t>Elise Beardsworth</t>
  </si>
  <si>
    <t>Isla Butler</t>
  </si>
  <si>
    <t>Rhiana Drew</t>
  </si>
  <si>
    <t>Discus, Hammer (No U13s)</t>
  </si>
  <si>
    <t>Gracelynne Agyapong</t>
  </si>
  <si>
    <t>Corazon Da Silva</t>
  </si>
  <si>
    <t>Lily Cotter</t>
  </si>
  <si>
    <t>Shot Put, Hammer (No U13s)</t>
  </si>
  <si>
    <t>Sofia Summers</t>
  </si>
  <si>
    <t>Maya Douglas</t>
  </si>
  <si>
    <t>Townsend</t>
  </si>
  <si>
    <t>Josephine Mahoney-Bisset</t>
  </si>
  <si>
    <t>300/400m (No U13s), Triple Jump</t>
  </si>
  <si>
    <t>Erin Cave</t>
  </si>
  <si>
    <t>Tring School</t>
  </si>
  <si>
    <t>Eleanor  Woodley</t>
  </si>
  <si>
    <t>Watford Grammar School for Girls</t>
  </si>
  <si>
    <t>Uma Mandalia</t>
  </si>
  <si>
    <t>Shot Put, Javelin</t>
  </si>
  <si>
    <t xml:space="preserve"> </t>
  </si>
  <si>
    <t>Duplicate</t>
  </si>
  <si>
    <t>Corazon Da-Silva</t>
  </si>
  <si>
    <t>3=</t>
  </si>
  <si>
    <t>U17 Girls</t>
  </si>
  <si>
    <t>10th June 2023</t>
  </si>
</sst>
</file>

<file path=xl/styles.xml><?xml version="1.0" encoding="utf-8"?>
<styleSheet xmlns="http://schemas.openxmlformats.org/spreadsheetml/2006/main">
  <numFmts count="1">
    <numFmt numFmtId="164" formatCode="mm:ss.00"/>
  </numFmts>
  <fonts count="20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7.5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47" fontId="1" fillId="4" borderId="3" xfId="0" applyNumberFormat="1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47" fontId="1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4" borderId="1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9" xfId="0" applyNumberFormat="1" applyFont="1" applyFill="1" applyBorder="1" applyAlignment="1">
      <alignment horizontal="center"/>
    </xf>
    <xf numFmtId="47" fontId="1" fillId="3" borderId="22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2" fontId="1" fillId="0" borderId="39" xfId="0" applyNumberFormat="1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9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2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2" fontId="1" fillId="0" borderId="25" xfId="0" applyNumberFormat="1" applyFont="1" applyFill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7" fontId="1" fillId="0" borderId="19" xfId="0" applyNumberFormat="1" applyFont="1" applyFill="1" applyBorder="1" applyAlignment="1">
      <alignment horizontal="center"/>
    </xf>
    <xf numFmtId="47" fontId="1" fillId="0" borderId="22" xfId="0" applyNumberFormat="1" applyFont="1" applyFill="1" applyBorder="1" applyAlignment="1">
      <alignment horizontal="center"/>
    </xf>
    <xf numFmtId="47" fontId="1" fillId="0" borderId="25" xfId="0" applyNumberFormat="1" applyFont="1" applyFill="1" applyBorder="1" applyAlignment="1">
      <alignment horizontal="center"/>
    </xf>
    <xf numFmtId="47" fontId="1" fillId="0" borderId="39" xfId="0" applyNumberFormat="1" applyFont="1" applyFill="1" applyBorder="1" applyAlignment="1">
      <alignment horizontal="center"/>
    </xf>
    <xf numFmtId="47" fontId="1" fillId="6" borderId="25" xfId="0" applyNumberFormat="1" applyFont="1" applyFill="1" applyBorder="1" applyAlignment="1">
      <alignment horizontal="center"/>
    </xf>
    <xf numFmtId="47" fontId="1" fillId="3" borderId="39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Fill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47" fontId="1" fillId="6" borderId="27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left" vertical="center"/>
    </xf>
    <xf numFmtId="0" fontId="2" fillId="5" borderId="52" xfId="0" applyFont="1" applyFill="1" applyBorder="1" applyAlignment="1">
      <alignment horizontal="left" vertical="center"/>
    </xf>
    <xf numFmtId="0" fontId="2" fillId="3" borderId="53" xfId="0" applyFont="1" applyFill="1" applyBorder="1" applyAlignment="1">
      <alignment vertical="center"/>
    </xf>
    <xf numFmtId="0" fontId="2" fillId="6" borderId="54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2" fillId="0" borderId="55" xfId="0" applyFont="1" applyFill="1" applyBorder="1" applyAlignment="1">
      <alignment vertical="center"/>
    </xf>
    <xf numFmtId="0" fontId="1" fillId="2" borderId="3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0" borderId="53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51" xfId="0" applyFont="1" applyFill="1" applyBorder="1" applyAlignment="1">
      <alignment horizontal="left" vertical="center"/>
    </xf>
    <xf numFmtId="0" fontId="1" fillId="6" borderId="52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1" fillId="3" borderId="53" xfId="0" applyFont="1" applyFill="1" applyBorder="1" applyAlignment="1">
      <alignment horizontal="left"/>
    </xf>
    <xf numFmtId="0" fontId="1" fillId="6" borderId="54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55" xfId="0" applyFont="1" applyFill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/>
    </xf>
    <xf numFmtId="0" fontId="10" fillId="5" borderId="57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63" xfId="0" applyFont="1" applyFill="1" applyBorder="1" applyAlignment="1">
      <alignment horizontal="center" vertical="center"/>
    </xf>
    <xf numFmtId="0" fontId="1" fillId="5" borderId="64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2" fontId="10" fillId="7" borderId="39" xfId="0" applyNumberFormat="1" applyFont="1" applyFill="1" applyBorder="1" applyAlignment="1" applyProtection="1">
      <alignment horizontal="center" vertical="center"/>
      <protection locked="0"/>
    </xf>
    <xf numFmtId="2" fontId="10" fillId="7" borderId="22" xfId="0" applyNumberFormat="1" applyFont="1" applyFill="1" applyBorder="1" applyAlignment="1" applyProtection="1">
      <alignment horizontal="center" vertical="center"/>
      <protection locked="0"/>
    </xf>
    <xf numFmtId="2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2" fontId="10" fillId="11" borderId="39" xfId="0" applyNumberFormat="1" applyFont="1" applyFill="1" applyBorder="1" applyAlignment="1" applyProtection="1">
      <alignment horizontal="center" vertical="center"/>
      <protection locked="0"/>
    </xf>
    <xf numFmtId="2" fontId="10" fillId="11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47" fontId="10" fillId="7" borderId="39" xfId="0" applyNumberFormat="1" applyFont="1" applyFill="1" applyBorder="1" applyAlignment="1" applyProtection="1">
      <alignment horizontal="center" vertical="center"/>
      <protection locked="0"/>
    </xf>
    <xf numFmtId="47" fontId="10" fillId="7" borderId="22" xfId="0" applyNumberFormat="1" applyFont="1" applyFill="1" applyBorder="1" applyAlignment="1" applyProtection="1">
      <alignment horizontal="center" vertical="center"/>
      <protection locked="0"/>
    </xf>
    <xf numFmtId="47" fontId="10" fillId="7" borderId="25" xfId="0" applyNumberFormat="1" applyFont="1" applyFill="1" applyBorder="1" applyAlignment="1" applyProtection="1">
      <alignment horizontal="center" vertical="center"/>
      <protection locked="0"/>
    </xf>
    <xf numFmtId="47" fontId="2" fillId="0" borderId="3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47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69" xfId="0" applyNumberFormat="1" applyFont="1" applyBorder="1" applyAlignment="1" applyProtection="1">
      <alignment horizontal="center" vertical="center"/>
      <protection locked="0"/>
    </xf>
    <xf numFmtId="164" fontId="10" fillId="7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65" xfId="0" applyFont="1" applyBorder="1" applyAlignment="1">
      <alignment horizontal="left" vertical="center"/>
    </xf>
    <xf numFmtId="0" fontId="4" fillId="8" borderId="72" xfId="0" applyFont="1" applyFill="1" applyBorder="1" applyAlignment="1">
      <alignment horizontal="left"/>
    </xf>
    <xf numFmtId="0" fontId="4" fillId="8" borderId="66" xfId="0" applyFont="1" applyFill="1" applyBorder="1" applyAlignment="1">
      <alignment horizontal="left"/>
    </xf>
    <xf numFmtId="0" fontId="4" fillId="9" borderId="72" xfId="1" applyFont="1" applyFill="1" applyBorder="1" applyAlignment="1">
      <alignment horizontal="left" vertical="center"/>
    </xf>
    <xf numFmtId="0" fontId="4" fillId="9" borderId="66" xfId="1" applyFont="1" applyFill="1" applyBorder="1" applyAlignment="1">
      <alignment horizontal="left" vertical="center"/>
    </xf>
    <xf numFmtId="0" fontId="17" fillId="13" borderId="9" xfId="0" applyFont="1" applyFill="1" applyBorder="1" applyAlignment="1">
      <alignment horizontal="center"/>
    </xf>
    <xf numFmtId="0" fontId="17" fillId="13" borderId="10" xfId="0" applyFont="1" applyFill="1" applyBorder="1" applyAlignment="1">
      <alignment horizontal="center"/>
    </xf>
    <xf numFmtId="0" fontId="17" fillId="13" borderId="74" xfId="0" applyFont="1" applyFill="1" applyBorder="1" applyAlignment="1">
      <alignment horizontal="center"/>
    </xf>
    <xf numFmtId="0" fontId="17" fillId="13" borderId="41" xfId="0" applyFont="1" applyFill="1" applyBorder="1" applyAlignment="1">
      <alignment horizontal="center"/>
    </xf>
    <xf numFmtId="0" fontId="15" fillId="0" borderId="65" xfId="0" applyFont="1" applyBorder="1" applyAlignment="1">
      <alignment horizontal="center" vertical="center"/>
    </xf>
    <xf numFmtId="0" fontId="17" fillId="13" borderId="72" xfId="0" applyFont="1" applyFill="1" applyBorder="1" applyAlignment="1">
      <alignment horizontal="center"/>
    </xf>
    <xf numFmtId="0" fontId="17" fillId="13" borderId="73" xfId="0" applyFont="1" applyFill="1" applyBorder="1" applyAlignment="1">
      <alignment horizontal="center"/>
    </xf>
    <xf numFmtId="0" fontId="17" fillId="13" borderId="66" xfId="0" applyFont="1" applyFill="1" applyBorder="1" applyAlignment="1">
      <alignment horizontal="center"/>
    </xf>
    <xf numFmtId="0" fontId="1" fillId="5" borderId="57" xfId="0" applyFont="1" applyFill="1" applyBorder="1" applyAlignment="1">
      <alignment horizontal="center" vertical="center" wrapText="1"/>
    </xf>
    <xf numFmtId="0" fontId="1" fillId="5" borderId="58" xfId="0" applyFont="1" applyFill="1" applyBorder="1" applyAlignment="1">
      <alignment horizontal="center" vertical="center" wrapText="1"/>
    </xf>
    <xf numFmtId="0" fontId="1" fillId="5" borderId="67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60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8" borderId="58" xfId="0" applyFont="1" applyFill="1" applyBorder="1" applyAlignment="1">
      <alignment horizontal="center" vertical="center" wrapText="1"/>
    </xf>
    <xf numFmtId="0" fontId="5" fillId="8" borderId="67" xfId="0" applyFont="1" applyFill="1" applyBorder="1" applyAlignment="1">
      <alignment horizontal="center" vertical="center" wrapText="1"/>
    </xf>
    <xf numFmtId="0" fontId="5" fillId="8" borderId="59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5" fillId="8" borderId="6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5" borderId="57" xfId="0" applyFont="1" applyFill="1" applyBorder="1" applyAlignment="1">
      <alignment horizontal="center" vertical="center" wrapText="1"/>
    </xf>
    <xf numFmtId="0" fontId="14" fillId="5" borderId="67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center" vertical="center" wrapText="1"/>
    </xf>
    <xf numFmtId="0" fontId="10" fillId="5" borderId="58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8" fillId="7" borderId="57" xfId="0" applyFont="1" applyFill="1" applyBorder="1" applyAlignment="1">
      <alignment horizontal="center" vertical="center"/>
    </xf>
    <xf numFmtId="0" fontId="8" fillId="7" borderId="58" xfId="0" applyFont="1" applyFill="1" applyBorder="1" applyAlignment="1">
      <alignment horizontal="center" vertical="center"/>
    </xf>
    <xf numFmtId="0" fontId="8" fillId="7" borderId="67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65" xfId="0" applyFont="1" applyFill="1" applyBorder="1" applyAlignment="1">
      <alignment horizontal="center" vertical="center"/>
    </xf>
    <xf numFmtId="0" fontId="8" fillId="7" borderId="68" xfId="0" applyFont="1" applyFill="1" applyBorder="1" applyAlignment="1">
      <alignment horizontal="center" vertical="center"/>
    </xf>
    <xf numFmtId="0" fontId="4" fillId="10" borderId="45" xfId="0" applyFont="1" applyFill="1" applyBorder="1" applyAlignment="1">
      <alignment horizontal="center" vertical="center"/>
    </xf>
    <xf numFmtId="0" fontId="4" fillId="10" borderId="71" xfId="0" applyFont="1" applyFill="1" applyBorder="1" applyAlignment="1">
      <alignment horizontal="center" vertical="center"/>
    </xf>
    <xf numFmtId="0" fontId="4" fillId="10" borderId="48" xfId="0" applyFont="1" applyFill="1" applyBorder="1" applyAlignment="1">
      <alignment horizontal="center" vertical="center"/>
    </xf>
    <xf numFmtId="0" fontId="4" fillId="10" borderId="72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65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6" fillId="13" borderId="57" xfId="0" applyFont="1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13" borderId="67" xfId="0" applyFill="1" applyBorder="1" applyAlignment="1">
      <alignment horizontal="center" vertical="center"/>
    </xf>
    <xf numFmtId="0" fontId="0" fillId="13" borderId="59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70" xfId="0" applyFont="1" applyFill="1" applyBorder="1" applyAlignment="1">
      <alignment horizontal="center" vertical="center" wrapText="1"/>
    </xf>
    <xf numFmtId="0" fontId="3" fillId="12" borderId="38" xfId="0" applyFont="1" applyFill="1" applyBorder="1" applyAlignment="1">
      <alignment horizontal="center" vertical="center" wrapText="1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70" xfId="0" applyFont="1" applyFill="1" applyBorder="1" applyAlignment="1">
      <alignment horizontal="center" vertical="center" wrapText="1"/>
    </xf>
    <xf numFmtId="0" fontId="13" fillId="13" borderId="38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3" fillId="9" borderId="70" xfId="0" applyFont="1" applyFill="1" applyBorder="1" applyAlignment="1">
      <alignment horizontal="center" vertical="center" wrapText="1"/>
    </xf>
    <xf numFmtId="0" fontId="13" fillId="9" borderId="38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13" fillId="13" borderId="30" xfId="0" applyFont="1" applyFill="1" applyBorder="1" applyAlignment="1">
      <alignment horizontal="center" vertical="center" wrapText="1"/>
    </xf>
    <xf numFmtId="0" fontId="13" fillId="13" borderId="68" xfId="0" applyFont="1" applyFill="1" applyBorder="1" applyAlignment="1">
      <alignment horizontal="center" vertical="center" wrapText="1"/>
    </xf>
    <xf numFmtId="0" fontId="6" fillId="13" borderId="67" xfId="0" applyFont="1" applyFill="1" applyBorder="1" applyAlignment="1">
      <alignment horizontal="center" vertical="center" wrapText="1"/>
    </xf>
    <xf numFmtId="0" fontId="6" fillId="13" borderId="30" xfId="0" applyFont="1" applyFill="1" applyBorder="1" applyAlignment="1">
      <alignment horizontal="center" vertical="center" wrapText="1"/>
    </xf>
    <xf numFmtId="0" fontId="6" fillId="13" borderId="68" xfId="0" applyFont="1" applyFill="1" applyBorder="1" applyAlignment="1">
      <alignment horizontal="center" vertical="center" wrapText="1"/>
    </xf>
    <xf numFmtId="0" fontId="10" fillId="5" borderId="72" xfId="0" applyFont="1" applyFill="1" applyBorder="1" applyAlignment="1">
      <alignment horizontal="center" vertical="center"/>
    </xf>
    <xf numFmtId="0" fontId="10" fillId="5" borderId="73" xfId="0" applyFont="1" applyFill="1" applyBorder="1" applyAlignment="1">
      <alignment horizontal="center" vertical="center"/>
    </xf>
    <xf numFmtId="0" fontId="10" fillId="5" borderId="66" xfId="0" applyFont="1" applyFill="1" applyBorder="1" applyAlignment="1">
      <alignment horizontal="center" vertical="center"/>
    </xf>
    <xf numFmtId="0" fontId="3" fillId="12" borderId="57" xfId="0" applyFont="1" applyFill="1" applyBorder="1" applyAlignment="1">
      <alignment horizontal="center" vertical="center" wrapText="1"/>
    </xf>
    <xf numFmtId="0" fontId="3" fillId="12" borderId="67" xfId="0" applyFont="1" applyFill="1" applyBorder="1" applyAlignment="1">
      <alignment horizontal="center" vertical="center" wrapText="1"/>
    </xf>
    <xf numFmtId="0" fontId="3" fillId="12" borderId="59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68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9" borderId="57" xfId="0" applyFont="1" applyFill="1" applyBorder="1" applyAlignment="1">
      <alignment horizontal="center" vertical="center" wrapText="1"/>
    </xf>
    <xf numFmtId="0" fontId="5" fillId="9" borderId="58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65" xfId="0" applyFont="1" applyFill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13" fillId="13" borderId="35" xfId="0" applyFont="1" applyFill="1" applyBorder="1" applyAlignment="1">
      <alignment horizontal="center" vertical="center" wrapText="1"/>
    </xf>
    <xf numFmtId="0" fontId="13" fillId="13" borderId="43" xfId="0" applyFont="1" applyFill="1" applyBorder="1" applyAlignment="1">
      <alignment horizontal="center" vertical="center" wrapText="1"/>
    </xf>
    <xf numFmtId="0" fontId="13" fillId="13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10" borderId="57" xfId="0" applyFont="1" applyFill="1" applyBorder="1" applyAlignment="1">
      <alignment horizontal="center" vertical="center" wrapText="1"/>
    </xf>
    <xf numFmtId="0" fontId="5" fillId="10" borderId="58" xfId="0" applyFont="1" applyFill="1" applyBorder="1" applyAlignment="1">
      <alignment horizontal="center" vertical="center" wrapText="1"/>
    </xf>
    <xf numFmtId="0" fontId="5" fillId="10" borderId="59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65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67" xfId="0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6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71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114"/>
  <sheetViews>
    <sheetView workbookViewId="0">
      <selection activeCell="A2" sqref="A2:B2"/>
    </sheetView>
  </sheetViews>
  <sheetFormatPr defaultColWidth="8.85546875" defaultRowHeight="11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>
      <c r="A1" s="313" t="s">
        <v>249</v>
      </c>
      <c r="B1" s="314"/>
    </row>
    <row r="2" spans="1:11" customFormat="1" ht="12" customHeight="1" thickBot="1">
      <c r="A2" s="311" t="s">
        <v>41</v>
      </c>
      <c r="B2" s="312"/>
    </row>
    <row r="3" spans="1:11" customFormat="1" ht="12" customHeight="1">
      <c r="B3" t="s">
        <v>92</v>
      </c>
      <c r="C3" t="s">
        <v>1</v>
      </c>
      <c r="D3" t="s">
        <v>93</v>
      </c>
      <c r="E3" t="s">
        <v>94</v>
      </c>
    </row>
    <row r="4" spans="1:11" ht="12" customHeight="1">
      <c r="A4" s="30"/>
      <c r="B4" s="30">
        <v>2</v>
      </c>
      <c r="C4" s="30" t="s">
        <v>95</v>
      </c>
      <c r="D4" s="26" t="s">
        <v>96</v>
      </c>
      <c r="E4" s="30" t="s">
        <v>19</v>
      </c>
      <c r="F4" s="26"/>
      <c r="H4" s="28"/>
      <c r="I4" s="28"/>
      <c r="K4" s="28"/>
    </row>
    <row r="5" spans="1:11">
      <c r="B5" s="28">
        <v>3</v>
      </c>
      <c r="C5" s="28" t="s">
        <v>97</v>
      </c>
      <c r="D5" s="27" t="s">
        <v>96</v>
      </c>
      <c r="E5" s="30" t="s">
        <v>99</v>
      </c>
      <c r="H5" s="28"/>
      <c r="I5" s="28"/>
      <c r="K5" s="28"/>
    </row>
    <row r="6" spans="1:11">
      <c r="B6" s="28">
        <v>4</v>
      </c>
      <c r="C6" s="28" t="s">
        <v>98</v>
      </c>
      <c r="D6" s="27" t="s">
        <v>96</v>
      </c>
      <c r="E6" s="30" t="s">
        <v>23</v>
      </c>
      <c r="H6" s="28"/>
      <c r="I6" s="28"/>
      <c r="K6" s="28"/>
    </row>
    <row r="7" spans="1:11">
      <c r="B7" s="28">
        <v>6</v>
      </c>
      <c r="C7" s="28" t="s">
        <v>100</v>
      </c>
      <c r="D7" s="27" t="s">
        <v>96</v>
      </c>
      <c r="E7" s="30" t="s">
        <v>32</v>
      </c>
      <c r="H7" s="28"/>
      <c r="I7" s="28"/>
      <c r="K7" s="28"/>
    </row>
    <row r="8" spans="1:11">
      <c r="B8" s="28">
        <v>30</v>
      </c>
      <c r="C8" s="28" t="s">
        <v>84</v>
      </c>
      <c r="D8" s="27" t="s">
        <v>56</v>
      </c>
      <c r="E8" s="30" t="s">
        <v>23</v>
      </c>
      <c r="H8" s="28"/>
      <c r="I8" s="28"/>
      <c r="K8" s="28"/>
    </row>
    <row r="9" spans="1:11">
      <c r="B9" s="28">
        <v>42</v>
      </c>
      <c r="C9" s="28" t="s">
        <v>74</v>
      </c>
      <c r="D9" s="27" t="s">
        <v>56</v>
      </c>
      <c r="E9" s="30" t="s">
        <v>27</v>
      </c>
      <c r="H9" s="28"/>
      <c r="I9" s="28"/>
      <c r="K9" s="28"/>
    </row>
    <row r="10" spans="1:11">
      <c r="B10" s="28">
        <v>99</v>
      </c>
      <c r="C10" s="28" t="s">
        <v>101</v>
      </c>
      <c r="D10" s="27" t="s">
        <v>57</v>
      </c>
      <c r="E10" s="30" t="s">
        <v>104</v>
      </c>
      <c r="H10" s="28"/>
      <c r="I10" s="28"/>
      <c r="K10" s="28"/>
    </row>
    <row r="11" spans="1:11">
      <c r="B11" s="28">
        <v>100</v>
      </c>
      <c r="C11" s="28" t="s">
        <v>102</v>
      </c>
      <c r="D11" s="27" t="s">
        <v>57</v>
      </c>
      <c r="E11" s="30" t="s">
        <v>19</v>
      </c>
      <c r="H11" s="28"/>
      <c r="I11" s="28"/>
      <c r="K11" s="28"/>
    </row>
    <row r="12" spans="1:11">
      <c r="B12" s="28">
        <v>101</v>
      </c>
      <c r="C12" s="28" t="s">
        <v>103</v>
      </c>
      <c r="D12" s="27" t="s">
        <v>57</v>
      </c>
      <c r="E12" s="30" t="s">
        <v>36</v>
      </c>
      <c r="H12" s="28"/>
      <c r="I12" s="28"/>
      <c r="K12" s="28"/>
    </row>
    <row r="13" spans="1:11">
      <c r="B13" s="28">
        <v>105</v>
      </c>
      <c r="C13" s="28" t="s">
        <v>105</v>
      </c>
      <c r="D13" s="27" t="s">
        <v>57</v>
      </c>
      <c r="E13" s="28" t="s">
        <v>30</v>
      </c>
      <c r="H13" s="28"/>
      <c r="I13" s="28"/>
      <c r="K13" s="28"/>
    </row>
    <row r="14" spans="1:11">
      <c r="B14" s="28">
        <v>108</v>
      </c>
      <c r="C14" s="28" t="s">
        <v>106</v>
      </c>
      <c r="D14" s="27" t="s">
        <v>57</v>
      </c>
      <c r="E14" s="28" t="s">
        <v>0</v>
      </c>
      <c r="H14" s="28"/>
      <c r="I14" s="28"/>
      <c r="K14" s="28"/>
    </row>
    <row r="15" spans="1:11">
      <c r="B15" s="28">
        <v>113</v>
      </c>
      <c r="C15" s="28" t="s">
        <v>107</v>
      </c>
      <c r="D15" s="27" t="s">
        <v>75</v>
      </c>
      <c r="E15" s="28" t="s">
        <v>244</v>
      </c>
      <c r="H15" s="28"/>
      <c r="I15" s="28"/>
      <c r="K15" s="28"/>
    </row>
    <row r="16" spans="1:11">
      <c r="B16" s="28">
        <v>119</v>
      </c>
      <c r="C16" s="28" t="s">
        <v>108</v>
      </c>
      <c r="D16" s="27" t="s">
        <v>75</v>
      </c>
      <c r="E16" s="28" t="s">
        <v>23</v>
      </c>
      <c r="H16" s="28"/>
      <c r="I16" s="28"/>
      <c r="K16" s="28"/>
    </row>
    <row r="17" spans="2:11">
      <c r="B17" s="28">
        <v>133</v>
      </c>
      <c r="C17" s="28" t="s">
        <v>85</v>
      </c>
      <c r="D17" s="27" t="s">
        <v>75</v>
      </c>
      <c r="E17" s="28" t="s">
        <v>23</v>
      </c>
      <c r="H17" s="28"/>
      <c r="I17" s="28"/>
      <c r="K17" s="28"/>
    </row>
    <row r="18" spans="2:11">
      <c r="B18" s="28">
        <v>134</v>
      </c>
      <c r="C18" s="28" t="s">
        <v>245</v>
      </c>
      <c r="E18" s="28" t="s">
        <v>246</v>
      </c>
      <c r="H18" s="28"/>
      <c r="I18" s="28"/>
      <c r="K18" s="28"/>
    </row>
    <row r="19" spans="2:11">
      <c r="B19" s="28">
        <v>144</v>
      </c>
      <c r="C19" s="28" t="s">
        <v>111</v>
      </c>
      <c r="D19" s="27" t="s">
        <v>66</v>
      </c>
      <c r="E19" s="28" t="s">
        <v>34</v>
      </c>
      <c r="H19" s="28"/>
      <c r="I19" s="28"/>
      <c r="K19" s="28"/>
    </row>
    <row r="20" spans="2:11">
      <c r="B20" s="28">
        <v>147</v>
      </c>
      <c r="C20" s="28" t="s">
        <v>112</v>
      </c>
      <c r="D20" s="27" t="s">
        <v>66</v>
      </c>
      <c r="E20" s="28" t="s">
        <v>113</v>
      </c>
      <c r="H20" s="28"/>
      <c r="I20" s="28"/>
      <c r="K20" s="28"/>
    </row>
    <row r="21" spans="2:11">
      <c r="B21" s="28">
        <v>161</v>
      </c>
      <c r="C21" s="28" t="s">
        <v>114</v>
      </c>
      <c r="D21" s="27" t="s">
        <v>68</v>
      </c>
      <c r="E21" s="28" t="s">
        <v>115</v>
      </c>
      <c r="H21" s="28"/>
      <c r="I21" s="28"/>
      <c r="K21" s="28"/>
    </row>
    <row r="22" spans="2:11">
      <c r="B22" s="28">
        <v>163</v>
      </c>
      <c r="C22" s="28" t="s">
        <v>116</v>
      </c>
      <c r="D22" s="27" t="s">
        <v>68</v>
      </c>
      <c r="E22" s="28" t="s">
        <v>117</v>
      </c>
      <c r="H22" s="28"/>
      <c r="I22" s="28"/>
      <c r="K22" s="28"/>
    </row>
    <row r="23" spans="2:11">
      <c r="B23" s="28">
        <v>168</v>
      </c>
      <c r="C23" s="28" t="s">
        <v>67</v>
      </c>
      <c r="D23" s="27" t="s">
        <v>68</v>
      </c>
      <c r="E23" s="28" t="s">
        <v>0</v>
      </c>
      <c r="H23" s="28"/>
      <c r="I23" s="28"/>
      <c r="K23" s="28"/>
    </row>
    <row r="24" spans="2:11">
      <c r="B24" s="28">
        <v>213</v>
      </c>
      <c r="C24" s="28" t="s">
        <v>118</v>
      </c>
      <c r="D24" s="27" t="s">
        <v>70</v>
      </c>
      <c r="E24" s="28" t="s">
        <v>19</v>
      </c>
      <c r="H24" s="28"/>
      <c r="I24" s="28"/>
      <c r="K24" s="28"/>
    </row>
    <row r="25" spans="2:11">
      <c r="B25" s="28">
        <v>214</v>
      </c>
      <c r="C25" s="28" t="s">
        <v>119</v>
      </c>
      <c r="D25" s="27" t="s">
        <v>70</v>
      </c>
      <c r="E25" s="28" t="s">
        <v>120</v>
      </c>
      <c r="H25" s="28"/>
      <c r="I25" s="28"/>
      <c r="K25" s="28"/>
    </row>
    <row r="26" spans="2:11">
      <c r="B26" s="28">
        <v>215</v>
      </c>
      <c r="C26" s="28" t="s">
        <v>69</v>
      </c>
      <c r="D26" s="27" t="s">
        <v>70</v>
      </c>
      <c r="E26" s="28" t="s">
        <v>0</v>
      </c>
      <c r="H26" s="28"/>
      <c r="I26" s="28"/>
      <c r="K26" s="28"/>
    </row>
    <row r="27" spans="2:11">
      <c r="B27" s="28">
        <v>218</v>
      </c>
      <c r="C27" s="28" t="s">
        <v>121</v>
      </c>
      <c r="D27" s="27" t="s">
        <v>122</v>
      </c>
      <c r="E27" s="28" t="s">
        <v>123</v>
      </c>
      <c r="H27" s="28"/>
      <c r="I27" s="28"/>
      <c r="K27" s="28"/>
    </row>
    <row r="28" spans="2:11">
      <c r="B28" s="28">
        <v>227</v>
      </c>
      <c r="C28" s="28" t="s">
        <v>124</v>
      </c>
      <c r="D28" s="27" t="s">
        <v>125</v>
      </c>
      <c r="E28" s="28" t="s">
        <v>23</v>
      </c>
      <c r="H28" s="28"/>
      <c r="I28" s="28"/>
      <c r="K28" s="28"/>
    </row>
    <row r="29" spans="2:11">
      <c r="B29" s="28">
        <v>229</v>
      </c>
      <c r="C29" s="28" t="s">
        <v>126</v>
      </c>
      <c r="D29" s="27" t="s">
        <v>125</v>
      </c>
      <c r="E29" s="28" t="s">
        <v>127</v>
      </c>
      <c r="H29" s="28"/>
      <c r="I29" s="28"/>
      <c r="K29" s="28"/>
    </row>
    <row r="30" spans="2:11">
      <c r="B30" s="28">
        <v>251</v>
      </c>
      <c r="C30" s="28" t="s">
        <v>128</v>
      </c>
      <c r="D30" s="27" t="s">
        <v>129</v>
      </c>
      <c r="E30" s="28" t="s">
        <v>23</v>
      </c>
      <c r="H30" s="28"/>
      <c r="I30" s="28"/>
      <c r="K30" s="28"/>
    </row>
    <row r="31" spans="2:11">
      <c r="B31" s="28">
        <v>255</v>
      </c>
      <c r="C31" s="28" t="s">
        <v>130</v>
      </c>
      <c r="D31" s="27" t="s">
        <v>129</v>
      </c>
      <c r="E31" s="28" t="s">
        <v>132</v>
      </c>
      <c r="H31" s="28"/>
      <c r="I31" s="28"/>
      <c r="K31" s="28"/>
    </row>
    <row r="32" spans="2:11">
      <c r="B32" s="28">
        <v>256</v>
      </c>
      <c r="C32" s="28" t="s">
        <v>131</v>
      </c>
      <c r="D32" s="27" t="s">
        <v>129</v>
      </c>
      <c r="E32" s="28" t="s">
        <v>36</v>
      </c>
      <c r="H32" s="28"/>
      <c r="I32" s="28"/>
      <c r="K32" s="28"/>
    </row>
    <row r="33" spans="2:11">
      <c r="B33" s="28">
        <v>258</v>
      </c>
      <c r="C33" s="28" t="s">
        <v>133</v>
      </c>
      <c r="D33" s="27" t="s">
        <v>129</v>
      </c>
      <c r="E33" s="28" t="s">
        <v>99</v>
      </c>
      <c r="H33" s="28"/>
      <c r="I33" s="28"/>
      <c r="K33" s="28"/>
    </row>
    <row r="34" spans="2:11">
      <c r="B34" s="28">
        <v>262</v>
      </c>
      <c r="C34" s="28" t="s">
        <v>134</v>
      </c>
      <c r="D34" s="27" t="s">
        <v>129</v>
      </c>
      <c r="E34" s="28" t="s">
        <v>31</v>
      </c>
      <c r="H34" s="28"/>
      <c r="I34" s="28"/>
      <c r="K34" s="28"/>
    </row>
    <row r="35" spans="2:11">
      <c r="B35" s="28">
        <v>270</v>
      </c>
      <c r="C35" s="28" t="s">
        <v>135</v>
      </c>
      <c r="D35" s="27" t="s">
        <v>136</v>
      </c>
      <c r="E35" s="28" t="s">
        <v>99</v>
      </c>
      <c r="H35" s="28"/>
      <c r="I35" s="28"/>
      <c r="K35" s="28"/>
    </row>
    <row r="36" spans="2:11">
      <c r="B36" s="28">
        <v>271</v>
      </c>
      <c r="C36" s="28" t="s">
        <v>137</v>
      </c>
      <c r="D36" s="27" t="s">
        <v>136</v>
      </c>
      <c r="E36" s="28" t="s">
        <v>31</v>
      </c>
      <c r="H36" s="28"/>
      <c r="I36" s="28"/>
      <c r="K36" s="28"/>
    </row>
    <row r="37" spans="2:11">
      <c r="B37" s="28">
        <v>326</v>
      </c>
      <c r="C37" s="28" t="s">
        <v>79</v>
      </c>
      <c r="D37" s="27" t="s">
        <v>80</v>
      </c>
      <c r="E37" s="28" t="s">
        <v>0</v>
      </c>
      <c r="H37" s="28"/>
      <c r="I37" s="28"/>
      <c r="K37" s="28"/>
    </row>
    <row r="38" spans="2:11">
      <c r="B38" s="28">
        <v>332</v>
      </c>
      <c r="C38" s="28" t="s">
        <v>138</v>
      </c>
      <c r="D38" s="27" t="s">
        <v>139</v>
      </c>
      <c r="E38" s="28" t="s">
        <v>0</v>
      </c>
      <c r="H38" s="28"/>
      <c r="I38" s="28"/>
      <c r="K38" s="28"/>
    </row>
    <row r="39" spans="2:11">
      <c r="B39" s="28">
        <v>335</v>
      </c>
      <c r="C39" s="28" t="s">
        <v>64</v>
      </c>
      <c r="D39" s="27" t="s">
        <v>140</v>
      </c>
      <c r="E39" s="28" t="s">
        <v>115</v>
      </c>
      <c r="H39" s="28"/>
      <c r="I39" s="28"/>
      <c r="K39" s="28"/>
    </row>
    <row r="40" spans="2:11">
      <c r="B40" s="28">
        <v>346</v>
      </c>
      <c r="C40" s="28" t="s">
        <v>141</v>
      </c>
      <c r="D40" s="27" t="s">
        <v>81</v>
      </c>
      <c r="E40" s="28" t="s">
        <v>0</v>
      </c>
      <c r="H40" s="28"/>
      <c r="I40" s="28"/>
      <c r="K40" s="28"/>
    </row>
    <row r="41" spans="2:11">
      <c r="B41" s="28">
        <v>348</v>
      </c>
      <c r="C41" s="28" t="s">
        <v>142</v>
      </c>
      <c r="D41" s="27" t="s">
        <v>81</v>
      </c>
      <c r="E41" s="28" t="s">
        <v>19</v>
      </c>
      <c r="H41" s="28"/>
      <c r="I41" s="28"/>
      <c r="K41" s="28"/>
    </row>
    <row r="42" spans="2:11">
      <c r="B42" s="28">
        <v>349</v>
      </c>
      <c r="C42" s="28" t="s">
        <v>143</v>
      </c>
      <c r="D42" s="27" t="s">
        <v>81</v>
      </c>
      <c r="E42" s="28" t="s">
        <v>145</v>
      </c>
      <c r="H42" s="28"/>
      <c r="I42" s="28"/>
      <c r="K42" s="28"/>
    </row>
    <row r="43" spans="2:11">
      <c r="B43" s="28">
        <v>350</v>
      </c>
      <c r="C43" s="28" t="s">
        <v>144</v>
      </c>
      <c r="D43" s="27" t="s">
        <v>58</v>
      </c>
      <c r="E43" s="28" t="s">
        <v>99</v>
      </c>
      <c r="H43" s="28"/>
      <c r="I43" s="28"/>
      <c r="K43" s="28"/>
    </row>
    <row r="44" spans="2:11">
      <c r="B44" s="28">
        <v>352</v>
      </c>
      <c r="C44" s="28" t="s">
        <v>146</v>
      </c>
      <c r="D44" s="27" t="s">
        <v>147</v>
      </c>
      <c r="E44" s="28" t="s">
        <v>148</v>
      </c>
      <c r="H44" s="28"/>
      <c r="I44" s="28"/>
      <c r="K44" s="28"/>
    </row>
    <row r="45" spans="2:11">
      <c r="B45" s="28">
        <v>361</v>
      </c>
      <c r="C45" s="28" t="s">
        <v>149</v>
      </c>
      <c r="D45" s="27" t="s">
        <v>150</v>
      </c>
      <c r="E45" s="28" t="s">
        <v>151</v>
      </c>
      <c r="H45" s="28"/>
      <c r="I45" s="28"/>
      <c r="K45" s="28"/>
    </row>
    <row r="46" spans="2:11">
      <c r="B46" s="28">
        <v>369</v>
      </c>
      <c r="C46" s="28" t="s">
        <v>152</v>
      </c>
      <c r="D46" s="27" t="s">
        <v>153</v>
      </c>
      <c r="E46" s="28" t="s">
        <v>99</v>
      </c>
      <c r="H46" s="28"/>
      <c r="I46" s="28"/>
      <c r="K46" s="28"/>
    </row>
    <row r="47" spans="2:11">
      <c r="B47" s="28">
        <v>373</v>
      </c>
      <c r="C47" s="28" t="s">
        <v>154</v>
      </c>
      <c r="D47" s="27" t="s">
        <v>59</v>
      </c>
      <c r="E47" s="28" t="s">
        <v>99</v>
      </c>
      <c r="H47" s="28"/>
      <c r="I47" s="28"/>
      <c r="K47" s="28"/>
    </row>
    <row r="48" spans="2:11">
      <c r="B48" s="28">
        <v>375</v>
      </c>
      <c r="C48" s="28" t="s">
        <v>155</v>
      </c>
      <c r="D48" s="27" t="s">
        <v>59</v>
      </c>
      <c r="E48" s="28" t="s">
        <v>34</v>
      </c>
      <c r="H48" s="28"/>
      <c r="I48" s="28"/>
      <c r="K48" s="28"/>
    </row>
    <row r="49" spans="2:11">
      <c r="B49" s="28">
        <v>382</v>
      </c>
      <c r="C49" s="28" t="s">
        <v>156</v>
      </c>
      <c r="D49" s="27" t="s">
        <v>59</v>
      </c>
      <c r="E49" s="28" t="s">
        <v>27</v>
      </c>
      <c r="H49" s="28"/>
      <c r="I49" s="28"/>
      <c r="K49" s="28"/>
    </row>
    <row r="50" spans="2:11">
      <c r="B50" s="28">
        <v>399</v>
      </c>
      <c r="C50" s="28" t="s">
        <v>157</v>
      </c>
      <c r="D50" s="27" t="s">
        <v>158</v>
      </c>
      <c r="E50" s="28" t="s">
        <v>32</v>
      </c>
      <c r="H50" s="28"/>
      <c r="I50" s="28"/>
      <c r="K50" s="28"/>
    </row>
    <row r="51" spans="2:11">
      <c r="B51" s="28">
        <v>400</v>
      </c>
      <c r="C51" s="28" t="s">
        <v>159</v>
      </c>
      <c r="D51" s="27" t="s">
        <v>158</v>
      </c>
      <c r="E51" s="28" t="s">
        <v>23</v>
      </c>
      <c r="H51" s="28"/>
      <c r="I51" s="28"/>
      <c r="K51" s="28"/>
    </row>
    <row r="52" spans="2:11">
      <c r="B52" s="28">
        <v>401</v>
      </c>
      <c r="C52" s="28" t="s">
        <v>160</v>
      </c>
      <c r="D52" s="27" t="s">
        <v>158</v>
      </c>
      <c r="E52" s="28" t="s">
        <v>36</v>
      </c>
      <c r="H52" s="28"/>
      <c r="I52" s="28"/>
      <c r="K52" s="28"/>
    </row>
    <row r="53" spans="2:11">
      <c r="B53" s="28">
        <v>402</v>
      </c>
      <c r="C53" s="28" t="s">
        <v>161</v>
      </c>
      <c r="D53" s="27" t="s">
        <v>158</v>
      </c>
      <c r="E53" s="28" t="s">
        <v>27</v>
      </c>
      <c r="H53" s="28"/>
      <c r="I53" s="28"/>
      <c r="K53" s="28"/>
    </row>
    <row r="54" spans="2:11">
      <c r="B54" s="28">
        <v>416</v>
      </c>
      <c r="C54" s="28" t="s">
        <v>162</v>
      </c>
      <c r="D54" s="27" t="s">
        <v>163</v>
      </c>
      <c r="E54" s="28" t="s">
        <v>23</v>
      </c>
      <c r="H54" s="28"/>
      <c r="I54" s="28"/>
      <c r="K54" s="28"/>
    </row>
    <row r="55" spans="2:11">
      <c r="B55" s="28">
        <v>425</v>
      </c>
      <c r="C55" s="28" t="s">
        <v>164</v>
      </c>
      <c r="D55" s="27" t="s">
        <v>61</v>
      </c>
      <c r="E55" s="28" t="s">
        <v>127</v>
      </c>
      <c r="H55" s="28"/>
      <c r="I55" s="28"/>
      <c r="K55" s="28"/>
    </row>
    <row r="56" spans="2:11">
      <c r="B56" s="28">
        <v>426</v>
      </c>
      <c r="C56" s="28" t="s">
        <v>165</v>
      </c>
      <c r="D56" s="27" t="s">
        <v>61</v>
      </c>
      <c r="E56" s="28" t="s">
        <v>19</v>
      </c>
      <c r="H56" s="28"/>
      <c r="I56" s="28"/>
      <c r="K56" s="28"/>
    </row>
    <row r="57" spans="2:11">
      <c r="B57" s="28">
        <v>427</v>
      </c>
      <c r="C57" s="28" t="s">
        <v>166</v>
      </c>
      <c r="D57" s="27" t="s">
        <v>61</v>
      </c>
      <c r="E57" s="28" t="s">
        <v>36</v>
      </c>
      <c r="H57" s="28"/>
      <c r="I57" s="28"/>
      <c r="K57" s="28"/>
    </row>
    <row r="58" spans="2:11">
      <c r="B58" s="28">
        <v>428</v>
      </c>
      <c r="C58" s="28" t="s">
        <v>71</v>
      </c>
      <c r="D58" s="27" t="s">
        <v>61</v>
      </c>
      <c r="E58" s="28" t="s">
        <v>0</v>
      </c>
      <c r="H58" s="28"/>
      <c r="I58" s="28"/>
      <c r="K58" s="28"/>
    </row>
    <row r="59" spans="2:11">
      <c r="B59" s="28">
        <v>429</v>
      </c>
      <c r="C59" s="28" t="s">
        <v>60</v>
      </c>
      <c r="D59" s="27" t="s">
        <v>61</v>
      </c>
      <c r="E59" s="28" t="s">
        <v>115</v>
      </c>
      <c r="H59" s="28"/>
      <c r="I59" s="28"/>
      <c r="K59" s="28"/>
    </row>
    <row r="60" spans="2:11">
      <c r="B60" s="28">
        <v>430</v>
      </c>
      <c r="C60" s="28" t="s">
        <v>167</v>
      </c>
      <c r="D60" s="27" t="s">
        <v>61</v>
      </c>
      <c r="E60" s="28" t="s">
        <v>31</v>
      </c>
      <c r="H60" s="28"/>
      <c r="I60" s="28"/>
      <c r="K60" s="28"/>
    </row>
    <row r="61" spans="2:11">
      <c r="B61" s="28">
        <v>432</v>
      </c>
      <c r="C61" s="28" t="s">
        <v>168</v>
      </c>
      <c r="D61" s="27" t="s">
        <v>61</v>
      </c>
      <c r="E61" s="28" t="s">
        <v>169</v>
      </c>
      <c r="H61" s="28"/>
      <c r="I61" s="28"/>
      <c r="K61" s="28"/>
    </row>
    <row r="62" spans="2:11">
      <c r="B62" s="28">
        <v>443</v>
      </c>
      <c r="C62" s="28" t="s">
        <v>170</v>
      </c>
      <c r="D62" s="27" t="s">
        <v>62</v>
      </c>
      <c r="E62" s="28" t="s">
        <v>36</v>
      </c>
      <c r="H62" s="28"/>
      <c r="I62" s="28"/>
      <c r="K62" s="28"/>
    </row>
    <row r="63" spans="2:11">
      <c r="B63" s="28">
        <v>445</v>
      </c>
      <c r="C63" s="28" t="s">
        <v>171</v>
      </c>
      <c r="D63" s="27" t="s">
        <v>62</v>
      </c>
      <c r="E63" s="28" t="s">
        <v>117</v>
      </c>
      <c r="H63" s="28"/>
      <c r="I63" s="28"/>
      <c r="K63" s="28"/>
    </row>
    <row r="64" spans="2:11">
      <c r="B64" s="28">
        <v>450</v>
      </c>
      <c r="C64" s="28" t="s">
        <v>172</v>
      </c>
      <c r="D64" s="27" t="s">
        <v>62</v>
      </c>
      <c r="E64" s="28" t="s">
        <v>173</v>
      </c>
      <c r="H64" s="28"/>
      <c r="I64" s="28"/>
      <c r="K64" s="28"/>
    </row>
    <row r="65" spans="2:11">
      <c r="B65" s="28">
        <v>452</v>
      </c>
      <c r="C65" s="28" t="s">
        <v>174</v>
      </c>
      <c r="D65" s="27" t="s">
        <v>175</v>
      </c>
      <c r="E65" s="28" t="s">
        <v>35</v>
      </c>
      <c r="H65" s="28"/>
      <c r="I65" s="28"/>
      <c r="K65" s="28"/>
    </row>
    <row r="66" spans="2:11">
      <c r="B66" s="28">
        <v>453</v>
      </c>
      <c r="C66" s="28" t="s">
        <v>176</v>
      </c>
      <c r="D66" s="27" t="s">
        <v>175</v>
      </c>
      <c r="E66" s="28" t="s">
        <v>178</v>
      </c>
      <c r="H66" s="28"/>
      <c r="I66" s="28"/>
      <c r="K66" s="28"/>
    </row>
    <row r="67" spans="2:11">
      <c r="B67" s="28">
        <v>454</v>
      </c>
      <c r="C67" s="28" t="s">
        <v>245</v>
      </c>
      <c r="E67" s="28" t="s">
        <v>246</v>
      </c>
      <c r="H67" s="28"/>
      <c r="I67" s="28"/>
      <c r="K67" s="28"/>
    </row>
    <row r="68" spans="2:11">
      <c r="B68" s="28">
        <v>455</v>
      </c>
      <c r="C68" s="28" t="s">
        <v>177</v>
      </c>
      <c r="D68" s="27" t="s">
        <v>175</v>
      </c>
      <c r="E68" s="28" t="s">
        <v>179</v>
      </c>
      <c r="H68" s="28"/>
      <c r="I68" s="28"/>
      <c r="K68" s="28"/>
    </row>
    <row r="69" spans="2:11">
      <c r="B69" s="28">
        <v>476</v>
      </c>
      <c r="C69" s="28" t="s">
        <v>180</v>
      </c>
      <c r="D69" s="27" t="s">
        <v>181</v>
      </c>
      <c r="E69" s="28" t="s">
        <v>34</v>
      </c>
      <c r="H69" s="28"/>
      <c r="I69" s="28"/>
      <c r="K69" s="28"/>
    </row>
    <row r="70" spans="2:11">
      <c r="B70" s="28">
        <v>480</v>
      </c>
      <c r="C70" s="28" t="s">
        <v>182</v>
      </c>
      <c r="D70" s="27" t="s">
        <v>87</v>
      </c>
      <c r="E70" s="28" t="s">
        <v>183</v>
      </c>
      <c r="H70" s="28"/>
      <c r="I70" s="28"/>
      <c r="K70" s="28"/>
    </row>
    <row r="71" spans="2:11">
      <c r="B71" s="28">
        <v>486</v>
      </c>
      <c r="C71" s="28" t="s">
        <v>184</v>
      </c>
      <c r="D71" s="27" t="s">
        <v>87</v>
      </c>
      <c r="E71" s="28" t="s">
        <v>35</v>
      </c>
      <c r="H71" s="28"/>
      <c r="I71" s="28"/>
      <c r="K71" s="28"/>
    </row>
    <row r="72" spans="2:11">
      <c r="B72" s="28">
        <v>487</v>
      </c>
      <c r="C72" s="28" t="s">
        <v>185</v>
      </c>
      <c r="D72" s="27" t="s">
        <v>87</v>
      </c>
      <c r="E72" s="28" t="s">
        <v>36</v>
      </c>
      <c r="H72" s="28"/>
      <c r="I72" s="28"/>
      <c r="K72" s="28"/>
    </row>
    <row r="73" spans="2:11">
      <c r="B73" s="28">
        <v>499</v>
      </c>
      <c r="C73" s="28" t="s">
        <v>186</v>
      </c>
      <c r="D73" s="27" t="s">
        <v>82</v>
      </c>
      <c r="E73" s="28" t="s">
        <v>19</v>
      </c>
      <c r="H73" s="28"/>
      <c r="I73" s="28"/>
      <c r="K73" s="28"/>
    </row>
    <row r="74" spans="2:11">
      <c r="B74" s="28">
        <v>503</v>
      </c>
      <c r="C74" s="28" t="s">
        <v>187</v>
      </c>
      <c r="D74" s="27" t="s">
        <v>82</v>
      </c>
      <c r="E74" s="28" t="s">
        <v>35</v>
      </c>
    </row>
    <row r="75" spans="2:11">
      <c r="B75" s="28">
        <v>522</v>
      </c>
      <c r="C75" s="28" t="s">
        <v>188</v>
      </c>
      <c r="D75" s="27" t="s">
        <v>189</v>
      </c>
      <c r="E75" s="28" t="s">
        <v>0</v>
      </c>
    </row>
    <row r="76" spans="2:11">
      <c r="B76" s="28">
        <v>533</v>
      </c>
      <c r="C76" s="28" t="s">
        <v>190</v>
      </c>
      <c r="D76" s="27" t="s">
        <v>63</v>
      </c>
      <c r="E76" s="28" t="s">
        <v>148</v>
      </c>
    </row>
    <row r="77" spans="2:11">
      <c r="B77" s="28">
        <v>548</v>
      </c>
      <c r="C77" s="28" t="s">
        <v>191</v>
      </c>
      <c r="D77" s="27" t="s">
        <v>78</v>
      </c>
      <c r="E77" s="28" t="s">
        <v>30</v>
      </c>
    </row>
    <row r="78" spans="2:11">
      <c r="B78" s="28">
        <v>560</v>
      </c>
      <c r="C78" s="28" t="s">
        <v>192</v>
      </c>
      <c r="D78" s="27" t="s">
        <v>193</v>
      </c>
      <c r="E78" s="28" t="s">
        <v>36</v>
      </c>
    </row>
    <row r="79" spans="2:11">
      <c r="B79" s="28">
        <v>561</v>
      </c>
      <c r="C79" s="28" t="s">
        <v>194</v>
      </c>
      <c r="D79" s="27" t="s">
        <v>193</v>
      </c>
      <c r="E79" s="28" t="s">
        <v>23</v>
      </c>
    </row>
    <row r="80" spans="2:11">
      <c r="B80" s="28">
        <v>562</v>
      </c>
      <c r="C80" s="28" t="s">
        <v>195</v>
      </c>
      <c r="D80" s="27" t="s">
        <v>193</v>
      </c>
      <c r="E80" s="28" t="s">
        <v>0</v>
      </c>
    </row>
    <row r="81" spans="2:5">
      <c r="B81" s="28">
        <v>563</v>
      </c>
      <c r="C81" s="28" t="s">
        <v>196</v>
      </c>
      <c r="D81" s="27" t="s">
        <v>193</v>
      </c>
      <c r="E81" s="28" t="s">
        <v>99</v>
      </c>
    </row>
    <row r="82" spans="2:5">
      <c r="B82" s="28">
        <v>564</v>
      </c>
      <c r="C82" s="28" t="s">
        <v>197</v>
      </c>
      <c r="D82" s="27" t="s">
        <v>193</v>
      </c>
      <c r="E82" s="28" t="s">
        <v>31</v>
      </c>
    </row>
    <row r="83" spans="2:5">
      <c r="B83" s="28">
        <v>565</v>
      </c>
      <c r="C83" s="28" t="s">
        <v>198</v>
      </c>
      <c r="D83" s="27" t="s">
        <v>193</v>
      </c>
      <c r="E83" s="28" t="s">
        <v>32</v>
      </c>
    </row>
    <row r="84" spans="2:5">
      <c r="B84" s="28">
        <v>566</v>
      </c>
      <c r="C84" s="28" t="s">
        <v>199</v>
      </c>
      <c r="D84" s="27" t="s">
        <v>193</v>
      </c>
      <c r="E84" s="28" t="s">
        <v>27</v>
      </c>
    </row>
    <row r="85" spans="2:5">
      <c r="B85" s="28">
        <v>567</v>
      </c>
      <c r="C85" s="28" t="s">
        <v>200</v>
      </c>
      <c r="D85" s="27" t="s">
        <v>193</v>
      </c>
      <c r="E85" s="28" t="s">
        <v>178</v>
      </c>
    </row>
    <row r="86" spans="2:5">
      <c r="B86" s="28">
        <v>603</v>
      </c>
      <c r="C86" s="28" t="s">
        <v>201</v>
      </c>
      <c r="D86" s="27" t="s">
        <v>202</v>
      </c>
      <c r="E86" s="28" t="s">
        <v>33</v>
      </c>
    </row>
    <row r="87" spans="2:5">
      <c r="B87" s="28">
        <v>621</v>
      </c>
      <c r="C87" s="28" t="s">
        <v>203</v>
      </c>
      <c r="D87" s="27" t="s">
        <v>202</v>
      </c>
      <c r="E87" s="28" t="s">
        <v>19</v>
      </c>
    </row>
    <row r="88" spans="2:5">
      <c r="B88" s="28">
        <v>629</v>
      </c>
      <c r="C88" s="28" t="s">
        <v>204</v>
      </c>
      <c r="D88" s="27" t="s">
        <v>202</v>
      </c>
      <c r="E88" s="28" t="s">
        <v>0</v>
      </c>
    </row>
    <row r="89" spans="2:5">
      <c r="B89" s="28">
        <v>633</v>
      </c>
      <c r="C89" s="28" t="s">
        <v>205</v>
      </c>
      <c r="D89" s="27" t="s">
        <v>202</v>
      </c>
      <c r="E89" s="28" t="s">
        <v>35</v>
      </c>
    </row>
    <row r="90" spans="2:5">
      <c r="B90" s="28">
        <v>634</v>
      </c>
      <c r="C90" s="28" t="s">
        <v>206</v>
      </c>
      <c r="D90" s="27" t="s">
        <v>202</v>
      </c>
      <c r="E90" s="28" t="s">
        <v>207</v>
      </c>
    </row>
    <row r="91" spans="2:5">
      <c r="B91" s="28">
        <v>678</v>
      </c>
      <c r="C91" s="28" t="s">
        <v>83</v>
      </c>
      <c r="D91" s="27" t="s">
        <v>208</v>
      </c>
      <c r="E91" s="28" t="s">
        <v>99</v>
      </c>
    </row>
    <row r="92" spans="2:5">
      <c r="B92" s="28">
        <v>679</v>
      </c>
      <c r="C92" s="28" t="s">
        <v>209</v>
      </c>
      <c r="D92" s="27" t="s">
        <v>208</v>
      </c>
      <c r="E92" s="28" t="s">
        <v>115</v>
      </c>
    </row>
    <row r="93" spans="2:5">
      <c r="B93" s="28">
        <v>692</v>
      </c>
      <c r="C93" s="28" t="s">
        <v>210</v>
      </c>
      <c r="D93" s="27" t="s">
        <v>208</v>
      </c>
      <c r="E93" s="28" t="s">
        <v>211</v>
      </c>
    </row>
    <row r="94" spans="2:5">
      <c r="B94" s="28">
        <v>696</v>
      </c>
      <c r="C94" s="28" t="s">
        <v>212</v>
      </c>
      <c r="D94" s="27" t="s">
        <v>213</v>
      </c>
      <c r="E94" s="28" t="s">
        <v>178</v>
      </c>
    </row>
    <row r="95" spans="2:5">
      <c r="B95" s="28">
        <v>711</v>
      </c>
      <c r="C95" s="28" t="s">
        <v>214</v>
      </c>
      <c r="D95" s="27" t="s">
        <v>72</v>
      </c>
      <c r="E95" s="28" t="s">
        <v>178</v>
      </c>
    </row>
    <row r="96" spans="2:5">
      <c r="B96" s="28">
        <v>712</v>
      </c>
      <c r="C96" s="28" t="s">
        <v>215</v>
      </c>
      <c r="D96" s="27" t="s">
        <v>72</v>
      </c>
      <c r="E96" s="28" t="s">
        <v>34</v>
      </c>
    </row>
    <row r="97" spans="2:5">
      <c r="B97" s="28">
        <v>717</v>
      </c>
      <c r="C97" s="28" t="s">
        <v>216</v>
      </c>
      <c r="D97" s="27" t="s">
        <v>72</v>
      </c>
      <c r="E97" s="28" t="s">
        <v>217</v>
      </c>
    </row>
    <row r="98" spans="2:5">
      <c r="B98" s="28">
        <v>719</v>
      </c>
      <c r="C98" s="28" t="s">
        <v>218</v>
      </c>
      <c r="D98" s="27" t="s">
        <v>72</v>
      </c>
      <c r="E98" s="28" t="s">
        <v>0</v>
      </c>
    </row>
    <row r="99" spans="2:5">
      <c r="B99" s="28">
        <v>725</v>
      </c>
      <c r="C99" s="28" t="s">
        <v>219</v>
      </c>
      <c r="D99" s="27" t="s">
        <v>72</v>
      </c>
      <c r="E99" s="28" t="s">
        <v>31</v>
      </c>
    </row>
    <row r="100" spans="2:5">
      <c r="B100" s="28">
        <v>753</v>
      </c>
      <c r="C100" s="28" t="s">
        <v>90</v>
      </c>
      <c r="D100" s="27" t="s">
        <v>220</v>
      </c>
      <c r="E100" s="28" t="s">
        <v>221</v>
      </c>
    </row>
    <row r="101" spans="2:5">
      <c r="B101" s="28">
        <v>755</v>
      </c>
      <c r="C101" s="28" t="s">
        <v>222</v>
      </c>
      <c r="D101" s="27" t="s">
        <v>223</v>
      </c>
      <c r="E101" s="28" t="s">
        <v>224</v>
      </c>
    </row>
    <row r="102" spans="2:5">
      <c r="B102" s="28">
        <v>767</v>
      </c>
      <c r="C102" s="28" t="s">
        <v>225</v>
      </c>
      <c r="D102" s="27" t="s">
        <v>76</v>
      </c>
      <c r="E102" s="28" t="s">
        <v>31</v>
      </c>
    </row>
    <row r="103" spans="2:5">
      <c r="B103" s="28">
        <v>774</v>
      </c>
      <c r="C103" s="28" t="s">
        <v>226</v>
      </c>
      <c r="D103" s="27" t="s">
        <v>76</v>
      </c>
      <c r="E103" s="28" t="s">
        <v>35</v>
      </c>
    </row>
    <row r="104" spans="2:5">
      <c r="B104" s="28">
        <v>776</v>
      </c>
      <c r="C104" s="28" t="s">
        <v>227</v>
      </c>
      <c r="D104" s="27" t="s">
        <v>76</v>
      </c>
      <c r="E104" s="28" t="s">
        <v>31</v>
      </c>
    </row>
    <row r="105" spans="2:5">
      <c r="B105" s="28">
        <v>783</v>
      </c>
      <c r="C105" s="28" t="s">
        <v>228</v>
      </c>
      <c r="D105" s="27" t="s">
        <v>89</v>
      </c>
      <c r="E105" s="28" t="s">
        <v>229</v>
      </c>
    </row>
    <row r="106" spans="2:5">
      <c r="B106" s="28">
        <v>787</v>
      </c>
      <c r="C106" s="28" t="s">
        <v>230</v>
      </c>
      <c r="D106" s="27" t="s">
        <v>77</v>
      </c>
      <c r="E106" s="28" t="s">
        <v>127</v>
      </c>
    </row>
    <row r="107" spans="2:5">
      <c r="B107" s="28">
        <v>788</v>
      </c>
      <c r="C107" s="28" t="s">
        <v>231</v>
      </c>
      <c r="D107" s="27" t="s">
        <v>77</v>
      </c>
      <c r="E107" s="28" t="s">
        <v>99</v>
      </c>
    </row>
    <row r="108" spans="2:5">
      <c r="B108" s="28">
        <v>803</v>
      </c>
      <c r="C108" s="28" t="s">
        <v>232</v>
      </c>
      <c r="D108" s="27" t="s">
        <v>73</v>
      </c>
      <c r="E108" s="28" t="s">
        <v>233</v>
      </c>
    </row>
    <row r="109" spans="2:5">
      <c r="B109" s="28">
        <v>813</v>
      </c>
      <c r="C109" s="28" t="s">
        <v>234</v>
      </c>
      <c r="D109" s="27" t="s">
        <v>88</v>
      </c>
      <c r="E109" s="28" t="s">
        <v>34</v>
      </c>
    </row>
    <row r="110" spans="2:5">
      <c r="B110" s="28">
        <v>820</v>
      </c>
      <c r="C110" s="28" t="s">
        <v>235</v>
      </c>
      <c r="D110" s="27" t="s">
        <v>236</v>
      </c>
      <c r="E110" s="28" t="s">
        <v>238</v>
      </c>
    </row>
    <row r="111" spans="2:5">
      <c r="B111" s="28">
        <v>821</v>
      </c>
      <c r="C111" s="28" t="s">
        <v>237</v>
      </c>
      <c r="D111" s="27" t="s">
        <v>236</v>
      </c>
      <c r="E111" s="28" t="s">
        <v>0</v>
      </c>
    </row>
    <row r="112" spans="2:5">
      <c r="B112" s="28">
        <v>829</v>
      </c>
      <c r="C112" s="28" t="s">
        <v>239</v>
      </c>
      <c r="D112" s="27" t="s">
        <v>240</v>
      </c>
      <c r="E112" s="28" t="s">
        <v>19</v>
      </c>
    </row>
    <row r="113" spans="2:5">
      <c r="B113" s="28">
        <v>849</v>
      </c>
      <c r="C113" s="28" t="s">
        <v>241</v>
      </c>
      <c r="D113" s="27" t="s">
        <v>242</v>
      </c>
      <c r="E113" s="28" t="s">
        <v>32</v>
      </c>
    </row>
    <row r="114" spans="2:5">
      <c r="B114" s="28">
        <v>850</v>
      </c>
      <c r="C114" s="28" t="s">
        <v>243</v>
      </c>
      <c r="D114" s="27" t="s">
        <v>242</v>
      </c>
      <c r="E114" s="28" t="s">
        <v>23</v>
      </c>
    </row>
  </sheetData>
  <autoFilter ref="B3:F114"/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H2" zoomScale="125" zoomScaleNormal="125" workbookViewId="0">
      <selection activeCell="Z3" sqref="Z3:AB5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2" width="12.7109375" style="47" customWidth="1"/>
    <col min="13" max="13" width="6.7109375" style="192" customWidth="1"/>
    <col min="14" max="14" width="6.7109375" style="184" customWidth="1"/>
    <col min="15" max="15" width="6.7109375" style="185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47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28</v>
      </c>
      <c r="D2" s="347"/>
      <c r="E2" s="411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26</v>
      </c>
      <c r="L2" s="79" t="s">
        <v>48</v>
      </c>
      <c r="M2" s="183" t="s">
        <v>15</v>
      </c>
      <c r="N2" s="173" t="s">
        <v>17</v>
      </c>
      <c r="O2" s="172" t="s">
        <v>16</v>
      </c>
      <c r="P2" s="80" t="s">
        <v>5</v>
      </c>
      <c r="Q2" s="438" t="s">
        <v>21</v>
      </c>
      <c r="R2" s="439"/>
      <c r="S2" s="439"/>
      <c r="T2" s="440"/>
      <c r="U2" s="354"/>
      <c r="V2" s="412" t="s">
        <v>12</v>
      </c>
      <c r="W2" s="413"/>
      <c r="X2" s="414"/>
      <c r="Y2" s="344"/>
      <c r="Z2" s="430" t="s">
        <v>13</v>
      </c>
      <c r="AA2" s="431"/>
      <c r="AB2" s="432"/>
    </row>
    <row r="3" spans="1:28" ht="9.9499999999999993" customHeight="1" thickBot="1">
      <c r="A3" s="344"/>
      <c r="B3" s="345"/>
      <c r="C3" s="348"/>
      <c r="D3" s="349"/>
      <c r="E3" s="335" t="s">
        <v>7</v>
      </c>
      <c r="F3" s="336"/>
      <c r="G3" s="336"/>
      <c r="H3" s="46" t="str">
        <f>IFERROR(VLOOKUP($J3,$Z$2:$AC$34,2,0),"")</f>
        <v/>
      </c>
      <c r="I3" s="223" t="str">
        <f>IFERROR(VLOOKUP($J3,$Z$2:$AC$34,3,0),"")</f>
        <v/>
      </c>
      <c r="J3" s="258"/>
      <c r="K3" s="294"/>
      <c r="L3" s="298"/>
      <c r="M3" s="174" t="str">
        <f>IF($K3&lt;$D$44,IF($K3&gt;0,"NEW","" )," ")</f>
        <v/>
      </c>
      <c r="N3" s="175" t="str">
        <f>IF($K3&lt;$D$45,IF($K3&gt;0,"YES","" )," ")</f>
        <v/>
      </c>
      <c r="O3" s="176" t="str">
        <f>IF($K3&lt;$D$46,IF($K3&gt;0,"YES","" )," ")</f>
        <v/>
      </c>
      <c r="P3" s="199" t="str">
        <f t="shared" ref="P3:P34" si="0">IF(K3&gt;0,RANK(K3,$K$3:$K$34,1),"No Runner")</f>
        <v>No Runner</v>
      </c>
      <c r="Q3" s="89">
        <f>K3</f>
        <v>0</v>
      </c>
      <c r="R3" s="87" t="str">
        <f t="shared" ref="R3:T34" si="1">H3</f>
        <v/>
      </c>
      <c r="S3" s="87" t="str">
        <f t="shared" si="1"/>
        <v/>
      </c>
      <c r="T3" s="58">
        <f>J3</f>
        <v>0</v>
      </c>
      <c r="U3" s="345"/>
      <c r="V3" s="415"/>
      <c r="W3" s="416"/>
      <c r="X3" s="417"/>
      <c r="Y3" s="344"/>
      <c r="Z3" s="267"/>
      <c r="AA3" s="268"/>
      <c r="AB3" s="269"/>
    </row>
    <row r="4" spans="1:28" ht="9.9499999999999993" customHeight="1">
      <c r="A4" s="344"/>
      <c r="B4" s="345"/>
      <c r="C4" s="348"/>
      <c r="D4" s="349"/>
      <c r="E4" s="338"/>
      <c r="F4" s="339"/>
      <c r="G4" s="339"/>
      <c r="H4" s="33" t="str">
        <f>IFERROR(VLOOKUP($J4,$Z$2:$AC$34,2,0),"")</f>
        <v/>
      </c>
      <c r="I4" s="20" t="str">
        <f>IFERROR(VLOOKUP($J4,$Z$2:$AC$34,3,0),"")</f>
        <v/>
      </c>
      <c r="J4" s="260"/>
      <c r="K4" s="295"/>
      <c r="L4" s="299"/>
      <c r="M4" s="177" t="str">
        <f t="shared" ref="M4:M46" si="2">IF($K4&lt;$D$44,IF($K4&gt;0,"NEW","" )," ")</f>
        <v/>
      </c>
      <c r="N4" s="178" t="str">
        <f t="shared" ref="N4:N46" si="3">IF($K4&lt;$D$45,IF($K4&gt;0,"YES","" )," ")</f>
        <v/>
      </c>
      <c r="O4" s="179" t="str">
        <f t="shared" ref="O4:O46" si="4">IF($K4&lt;$D$46,IF($K4&gt;0,"YES","" )," ")</f>
        <v/>
      </c>
      <c r="P4" s="200" t="str">
        <f t="shared" si="0"/>
        <v>No Runner</v>
      </c>
      <c r="Q4" s="90">
        <f t="shared" ref="Q4:Q34" si="5">K4</f>
        <v>0</v>
      </c>
      <c r="R4" s="86" t="str">
        <f t="shared" si="1"/>
        <v/>
      </c>
      <c r="S4" s="86" t="str">
        <f t="shared" si="1"/>
        <v/>
      </c>
      <c r="T4" s="63">
        <f t="shared" si="1"/>
        <v>0</v>
      </c>
      <c r="U4" s="345"/>
      <c r="V4" s="418" t="s">
        <v>20</v>
      </c>
      <c r="W4" s="419"/>
      <c r="X4" s="420"/>
      <c r="Y4" s="344"/>
      <c r="Z4" s="267"/>
      <c r="AA4" s="268"/>
      <c r="AB4" s="269"/>
    </row>
    <row r="5" spans="1:28" ht="9.9499999999999993" customHeight="1">
      <c r="A5" s="344"/>
      <c r="B5" s="345"/>
      <c r="C5" s="348"/>
      <c r="D5" s="349"/>
      <c r="E5" s="338"/>
      <c r="F5" s="339"/>
      <c r="G5" s="339"/>
      <c r="H5" s="33" t="str">
        <f t="shared" ref="H5:H34" si="6">IFERROR(VLOOKUP($J5,$Z$2:$AC$34,2,0),"")</f>
        <v/>
      </c>
      <c r="I5" s="20" t="str">
        <f t="shared" ref="I5:I34" si="7">IFERROR(VLOOKUP($J5,$Z$2:$AC$34,3,0),"")</f>
        <v/>
      </c>
      <c r="J5" s="260"/>
      <c r="K5" s="295"/>
      <c r="L5" s="299"/>
      <c r="M5" s="177" t="str">
        <f t="shared" si="2"/>
        <v/>
      </c>
      <c r="N5" s="178" t="str">
        <f t="shared" si="3"/>
        <v/>
      </c>
      <c r="O5" s="179" t="str">
        <f t="shared" si="4"/>
        <v/>
      </c>
      <c r="P5" s="200" t="str">
        <f t="shared" si="0"/>
        <v>No Runner</v>
      </c>
      <c r="Q5" s="90">
        <f t="shared" si="5"/>
        <v>0</v>
      </c>
      <c r="R5" s="86" t="str">
        <f t="shared" si="1"/>
        <v/>
      </c>
      <c r="S5" s="86" t="str">
        <f t="shared" si="1"/>
        <v/>
      </c>
      <c r="T5" s="63">
        <f t="shared" si="1"/>
        <v>0</v>
      </c>
      <c r="U5" s="345"/>
      <c r="V5" s="421"/>
      <c r="W5" s="422"/>
      <c r="X5" s="423"/>
      <c r="Y5" s="344"/>
      <c r="Z5" s="267"/>
      <c r="AA5" s="268"/>
      <c r="AB5" s="269"/>
    </row>
    <row r="6" spans="1:28" ht="9.9499999999999993" customHeight="1">
      <c r="A6" s="344"/>
      <c r="B6" s="345"/>
      <c r="C6" s="348"/>
      <c r="D6" s="349"/>
      <c r="E6" s="338"/>
      <c r="F6" s="339"/>
      <c r="G6" s="339"/>
      <c r="H6" s="33" t="str">
        <f t="shared" si="6"/>
        <v/>
      </c>
      <c r="I6" s="20" t="str">
        <f t="shared" si="7"/>
        <v/>
      </c>
      <c r="J6" s="260"/>
      <c r="K6" s="295"/>
      <c r="L6" s="299"/>
      <c r="M6" s="177" t="str">
        <f t="shared" si="2"/>
        <v/>
      </c>
      <c r="N6" s="178" t="str">
        <f t="shared" si="3"/>
        <v/>
      </c>
      <c r="O6" s="179" t="str">
        <f t="shared" si="4"/>
        <v/>
      </c>
      <c r="P6" s="200" t="str">
        <f t="shared" si="0"/>
        <v>No Runner</v>
      </c>
      <c r="Q6" s="90">
        <f t="shared" si="5"/>
        <v>0</v>
      </c>
      <c r="R6" s="86" t="str">
        <f t="shared" si="1"/>
        <v/>
      </c>
      <c r="S6" s="86" t="str">
        <f t="shared" si="1"/>
        <v/>
      </c>
      <c r="T6" s="63">
        <f t="shared" si="1"/>
        <v>0</v>
      </c>
      <c r="U6" s="345"/>
      <c r="V6" s="421"/>
      <c r="W6" s="422"/>
      <c r="X6" s="423"/>
      <c r="Y6" s="344"/>
      <c r="Z6" s="267"/>
      <c r="AA6" s="268"/>
      <c r="AB6" s="269"/>
    </row>
    <row r="7" spans="1:28" ht="9.9499999999999993" customHeight="1">
      <c r="A7" s="344"/>
      <c r="B7" s="345"/>
      <c r="C7" s="348"/>
      <c r="D7" s="349"/>
      <c r="E7" s="338"/>
      <c r="F7" s="339"/>
      <c r="G7" s="339"/>
      <c r="H7" s="33" t="str">
        <f t="shared" si="6"/>
        <v/>
      </c>
      <c r="I7" s="20" t="str">
        <f t="shared" si="7"/>
        <v/>
      </c>
      <c r="J7" s="260"/>
      <c r="K7" s="295"/>
      <c r="L7" s="299"/>
      <c r="M7" s="177" t="str">
        <f t="shared" si="2"/>
        <v/>
      </c>
      <c r="N7" s="178" t="str">
        <f t="shared" si="3"/>
        <v/>
      </c>
      <c r="O7" s="179" t="str">
        <f t="shared" si="4"/>
        <v/>
      </c>
      <c r="P7" s="200" t="str">
        <f t="shared" si="0"/>
        <v>No Runner</v>
      </c>
      <c r="Q7" s="90">
        <f t="shared" si="5"/>
        <v>0</v>
      </c>
      <c r="R7" s="86" t="str">
        <f t="shared" si="1"/>
        <v/>
      </c>
      <c r="S7" s="86" t="str">
        <f t="shared" si="1"/>
        <v/>
      </c>
      <c r="T7" s="63">
        <f t="shared" si="1"/>
        <v>0</v>
      </c>
      <c r="U7" s="345"/>
      <c r="V7" s="418" t="s">
        <v>55</v>
      </c>
      <c r="W7" s="419"/>
      <c r="X7" s="420"/>
      <c r="Y7" s="344"/>
      <c r="Z7" s="267"/>
      <c r="AA7" s="268"/>
      <c r="AB7" s="269"/>
    </row>
    <row r="8" spans="1:28" ht="9.9499999999999993" customHeight="1">
      <c r="A8" s="344"/>
      <c r="B8" s="345"/>
      <c r="C8" s="348"/>
      <c r="D8" s="349"/>
      <c r="E8" s="338"/>
      <c r="F8" s="339"/>
      <c r="G8" s="339"/>
      <c r="H8" s="33" t="str">
        <f t="shared" si="6"/>
        <v/>
      </c>
      <c r="I8" s="20" t="str">
        <f t="shared" si="7"/>
        <v/>
      </c>
      <c r="J8" s="260"/>
      <c r="K8" s="295"/>
      <c r="L8" s="299"/>
      <c r="M8" s="177" t="str">
        <f t="shared" si="2"/>
        <v/>
      </c>
      <c r="N8" s="178" t="str">
        <f t="shared" si="3"/>
        <v/>
      </c>
      <c r="O8" s="179" t="str">
        <f t="shared" si="4"/>
        <v/>
      </c>
      <c r="P8" s="200" t="str">
        <f t="shared" si="0"/>
        <v>No Runner</v>
      </c>
      <c r="Q8" s="90">
        <f t="shared" si="5"/>
        <v>0</v>
      </c>
      <c r="R8" s="86" t="str">
        <f t="shared" si="1"/>
        <v/>
      </c>
      <c r="S8" s="86" t="str">
        <f t="shared" si="1"/>
        <v/>
      </c>
      <c r="T8" s="63">
        <f t="shared" si="1"/>
        <v>0</v>
      </c>
      <c r="U8" s="345"/>
      <c r="V8" s="421"/>
      <c r="W8" s="422"/>
      <c r="X8" s="423"/>
      <c r="Y8" s="344"/>
      <c r="Z8" s="267"/>
      <c r="AA8" s="268"/>
      <c r="AB8" s="269"/>
    </row>
    <row r="9" spans="1:28" ht="9.9499999999999993" customHeight="1">
      <c r="A9" s="344"/>
      <c r="B9" s="345"/>
      <c r="C9" s="348"/>
      <c r="D9" s="349"/>
      <c r="E9" s="338"/>
      <c r="F9" s="339"/>
      <c r="G9" s="339"/>
      <c r="H9" s="34" t="str">
        <f t="shared" si="6"/>
        <v/>
      </c>
      <c r="I9" s="21" t="str">
        <f t="shared" si="7"/>
        <v/>
      </c>
      <c r="J9" s="260"/>
      <c r="K9" s="295"/>
      <c r="L9" s="299"/>
      <c r="M9" s="177" t="str">
        <f t="shared" si="2"/>
        <v/>
      </c>
      <c r="N9" s="178" t="str">
        <f t="shared" si="3"/>
        <v/>
      </c>
      <c r="O9" s="179" t="str">
        <f t="shared" si="4"/>
        <v/>
      </c>
      <c r="P9" s="200" t="str">
        <f t="shared" si="0"/>
        <v>No Runner</v>
      </c>
      <c r="Q9" s="90">
        <f t="shared" si="5"/>
        <v>0</v>
      </c>
      <c r="R9" s="86" t="str">
        <f t="shared" si="1"/>
        <v/>
      </c>
      <c r="S9" s="86" t="str">
        <f t="shared" si="1"/>
        <v/>
      </c>
      <c r="T9" s="63">
        <f t="shared" si="1"/>
        <v>0</v>
      </c>
      <c r="U9" s="345"/>
      <c r="V9" s="421"/>
      <c r="W9" s="422"/>
      <c r="X9" s="423"/>
      <c r="Y9" s="344"/>
      <c r="Z9" s="267"/>
      <c r="AA9" s="268"/>
      <c r="AB9" s="269"/>
    </row>
    <row r="10" spans="1:28" ht="9.9499999999999993" customHeight="1">
      <c r="A10" s="344"/>
      <c r="B10" s="345"/>
      <c r="C10" s="348"/>
      <c r="D10" s="349"/>
      <c r="E10" s="338"/>
      <c r="F10" s="339"/>
      <c r="G10" s="339"/>
      <c r="H10" s="33" t="str">
        <f t="shared" si="6"/>
        <v/>
      </c>
      <c r="I10" s="20" t="str">
        <f t="shared" si="7"/>
        <v/>
      </c>
      <c r="J10" s="260"/>
      <c r="K10" s="295"/>
      <c r="L10" s="299"/>
      <c r="M10" s="177" t="str">
        <f t="shared" si="2"/>
        <v/>
      </c>
      <c r="N10" s="178" t="str">
        <f t="shared" si="3"/>
        <v/>
      </c>
      <c r="O10" s="179" t="str">
        <f t="shared" si="4"/>
        <v/>
      </c>
      <c r="P10" s="200" t="str">
        <f t="shared" si="0"/>
        <v>No Runner</v>
      </c>
      <c r="Q10" s="90">
        <f t="shared" si="5"/>
        <v>0</v>
      </c>
      <c r="R10" s="86" t="str">
        <f t="shared" si="1"/>
        <v/>
      </c>
      <c r="S10" s="86" t="str">
        <f t="shared" si="1"/>
        <v/>
      </c>
      <c r="T10" s="63">
        <f t="shared" si="1"/>
        <v>0</v>
      </c>
      <c r="U10" s="345"/>
      <c r="V10" s="332"/>
      <c r="W10" s="333"/>
      <c r="X10" s="334"/>
      <c r="Y10" s="344"/>
      <c r="Z10" s="267"/>
      <c r="AA10" s="268"/>
      <c r="AB10" s="269"/>
    </row>
    <row r="11" spans="1:28" ht="9.9499999999999993" customHeight="1">
      <c r="A11" s="344"/>
      <c r="B11" s="345"/>
      <c r="C11" s="348"/>
      <c r="D11" s="349"/>
      <c r="E11" s="338"/>
      <c r="F11" s="339"/>
      <c r="G11" s="339"/>
      <c r="H11" s="33" t="str">
        <f t="shared" si="6"/>
        <v/>
      </c>
      <c r="I11" s="20" t="str">
        <f t="shared" si="7"/>
        <v/>
      </c>
      <c r="J11" s="260"/>
      <c r="K11" s="295"/>
      <c r="L11" s="299"/>
      <c r="M11" s="177" t="str">
        <f t="shared" si="2"/>
        <v/>
      </c>
      <c r="N11" s="178" t="str">
        <f t="shared" si="3"/>
        <v/>
      </c>
      <c r="O11" s="179" t="str">
        <f t="shared" si="4"/>
        <v/>
      </c>
      <c r="P11" s="200" t="str">
        <f t="shared" si="0"/>
        <v>No Runner</v>
      </c>
      <c r="Q11" s="90">
        <f t="shared" si="5"/>
        <v>0</v>
      </c>
      <c r="R11" s="86" t="str">
        <f t="shared" si="1"/>
        <v/>
      </c>
      <c r="S11" s="86" t="str">
        <f t="shared" si="1"/>
        <v/>
      </c>
      <c r="T11" s="63">
        <f t="shared" si="1"/>
        <v>0</v>
      </c>
      <c r="U11" s="345"/>
      <c r="V11" s="326"/>
      <c r="W11" s="327"/>
      <c r="X11" s="328"/>
      <c r="Y11" s="344"/>
      <c r="Z11" s="267"/>
      <c r="AA11" s="268"/>
      <c r="AB11" s="269"/>
    </row>
    <row r="12" spans="1:28" ht="9.9499999999999993" customHeight="1">
      <c r="A12" s="344"/>
      <c r="B12" s="345"/>
      <c r="C12" s="348"/>
      <c r="D12" s="349"/>
      <c r="E12" s="338"/>
      <c r="F12" s="339"/>
      <c r="G12" s="339"/>
      <c r="H12" s="33" t="str">
        <f t="shared" si="6"/>
        <v/>
      </c>
      <c r="I12" s="20" t="str">
        <f t="shared" si="7"/>
        <v/>
      </c>
      <c r="J12" s="260"/>
      <c r="K12" s="295"/>
      <c r="L12" s="299"/>
      <c r="M12" s="177" t="str">
        <f t="shared" si="2"/>
        <v/>
      </c>
      <c r="N12" s="178" t="str">
        <f t="shared" si="3"/>
        <v/>
      </c>
      <c r="O12" s="179" t="str">
        <f t="shared" si="4"/>
        <v/>
      </c>
      <c r="P12" s="200" t="str">
        <f t="shared" si="0"/>
        <v>No Runner</v>
      </c>
      <c r="Q12" s="90">
        <f t="shared" si="5"/>
        <v>0</v>
      </c>
      <c r="R12" s="86" t="str">
        <f t="shared" si="1"/>
        <v/>
      </c>
      <c r="S12" s="86" t="str">
        <f t="shared" si="1"/>
        <v/>
      </c>
      <c r="T12" s="63">
        <f t="shared" si="1"/>
        <v>0</v>
      </c>
      <c r="U12" s="345"/>
      <c r="V12" s="329"/>
      <c r="W12" s="330"/>
      <c r="X12" s="331"/>
      <c r="Y12" s="344"/>
      <c r="Z12" s="267"/>
      <c r="AA12" s="268"/>
      <c r="AB12" s="269"/>
    </row>
    <row r="13" spans="1:28" ht="9.9499999999999993" customHeight="1">
      <c r="A13" s="344"/>
      <c r="B13" s="345"/>
      <c r="C13" s="348"/>
      <c r="D13" s="349"/>
      <c r="E13" s="338"/>
      <c r="F13" s="339"/>
      <c r="G13" s="339"/>
      <c r="H13" s="33" t="str">
        <f t="shared" si="6"/>
        <v/>
      </c>
      <c r="I13" s="20" t="str">
        <f t="shared" si="7"/>
        <v/>
      </c>
      <c r="J13" s="260"/>
      <c r="K13" s="295"/>
      <c r="L13" s="299"/>
      <c r="M13" s="177" t="str">
        <f t="shared" si="2"/>
        <v/>
      </c>
      <c r="N13" s="178" t="str">
        <f t="shared" si="3"/>
        <v/>
      </c>
      <c r="O13" s="179" t="str">
        <f t="shared" si="4"/>
        <v/>
      </c>
      <c r="P13" s="200" t="str">
        <f t="shared" si="0"/>
        <v>No Runner</v>
      </c>
      <c r="Q13" s="90">
        <f t="shared" si="5"/>
        <v>0</v>
      </c>
      <c r="R13" s="86" t="str">
        <f t="shared" si="1"/>
        <v/>
      </c>
      <c r="S13" s="86" t="str">
        <f t="shared" si="1"/>
        <v/>
      </c>
      <c r="T13" s="63">
        <f t="shared" si="1"/>
        <v>0</v>
      </c>
      <c r="U13" s="345"/>
      <c r="V13" s="332"/>
      <c r="W13" s="333"/>
      <c r="X13" s="334"/>
      <c r="Y13" s="344"/>
      <c r="Z13" s="267"/>
      <c r="AA13" s="268"/>
      <c r="AB13" s="269"/>
    </row>
    <row r="14" spans="1:28" ht="9.9499999999999993" customHeight="1">
      <c r="A14" s="344"/>
      <c r="B14" s="345"/>
      <c r="C14" s="348"/>
      <c r="D14" s="349"/>
      <c r="E14" s="338"/>
      <c r="F14" s="339"/>
      <c r="G14" s="339"/>
      <c r="H14" s="33" t="str">
        <f t="shared" si="6"/>
        <v/>
      </c>
      <c r="I14" s="20" t="str">
        <f t="shared" si="7"/>
        <v/>
      </c>
      <c r="J14" s="260"/>
      <c r="K14" s="295"/>
      <c r="L14" s="299"/>
      <c r="M14" s="177" t="str">
        <f t="shared" si="2"/>
        <v/>
      </c>
      <c r="N14" s="178" t="str">
        <f t="shared" si="3"/>
        <v/>
      </c>
      <c r="O14" s="179" t="str">
        <f t="shared" si="4"/>
        <v/>
      </c>
      <c r="P14" s="200" t="str">
        <f t="shared" si="0"/>
        <v>No Runner</v>
      </c>
      <c r="Q14" s="90">
        <f t="shared" si="5"/>
        <v>0</v>
      </c>
      <c r="R14" s="86" t="str">
        <f t="shared" si="1"/>
        <v/>
      </c>
      <c r="S14" s="86" t="str">
        <f t="shared" si="1"/>
        <v/>
      </c>
      <c r="T14" s="63">
        <f t="shared" si="1"/>
        <v>0</v>
      </c>
      <c r="U14" s="345"/>
      <c r="V14" s="326"/>
      <c r="W14" s="327"/>
      <c r="X14" s="328"/>
      <c r="Y14" s="344"/>
      <c r="Z14" s="267"/>
      <c r="AA14" s="268"/>
      <c r="AB14" s="269"/>
    </row>
    <row r="15" spans="1:28" ht="9.9499999999999993" customHeight="1">
      <c r="A15" s="344"/>
      <c r="B15" s="345"/>
      <c r="C15" s="348"/>
      <c r="D15" s="349"/>
      <c r="E15" s="338"/>
      <c r="F15" s="339"/>
      <c r="G15" s="339"/>
      <c r="H15" s="33" t="str">
        <f t="shared" si="6"/>
        <v/>
      </c>
      <c r="I15" s="20" t="str">
        <f t="shared" si="7"/>
        <v/>
      </c>
      <c r="J15" s="260"/>
      <c r="K15" s="295"/>
      <c r="L15" s="299"/>
      <c r="M15" s="177" t="str">
        <f t="shared" si="2"/>
        <v/>
      </c>
      <c r="N15" s="178" t="str">
        <f t="shared" si="3"/>
        <v/>
      </c>
      <c r="O15" s="179" t="str">
        <f t="shared" si="4"/>
        <v/>
      </c>
      <c r="P15" s="200" t="str">
        <f t="shared" si="0"/>
        <v>No Runner</v>
      </c>
      <c r="Q15" s="90">
        <f t="shared" si="5"/>
        <v>0</v>
      </c>
      <c r="R15" s="86" t="str">
        <f t="shared" si="1"/>
        <v/>
      </c>
      <c r="S15" s="86" t="str">
        <f t="shared" si="1"/>
        <v/>
      </c>
      <c r="T15" s="63">
        <f t="shared" si="1"/>
        <v>0</v>
      </c>
      <c r="U15" s="345"/>
      <c r="V15" s="329"/>
      <c r="W15" s="330"/>
      <c r="X15" s="331"/>
      <c r="Y15" s="344"/>
      <c r="Z15" s="267"/>
      <c r="AA15" s="268"/>
      <c r="AB15" s="269"/>
    </row>
    <row r="16" spans="1:28" ht="9.9499999999999993" customHeight="1">
      <c r="A16" s="344"/>
      <c r="B16" s="345"/>
      <c r="C16" s="348"/>
      <c r="D16" s="349"/>
      <c r="E16" s="338"/>
      <c r="F16" s="339"/>
      <c r="G16" s="339"/>
      <c r="H16" s="35" t="str">
        <f t="shared" si="6"/>
        <v/>
      </c>
      <c r="I16" s="224" t="str">
        <f t="shared" si="7"/>
        <v/>
      </c>
      <c r="J16" s="260"/>
      <c r="K16" s="295"/>
      <c r="L16" s="299"/>
      <c r="M16" s="177" t="str">
        <f t="shared" si="2"/>
        <v/>
      </c>
      <c r="N16" s="178" t="str">
        <f t="shared" si="3"/>
        <v/>
      </c>
      <c r="O16" s="179" t="str">
        <f t="shared" si="4"/>
        <v/>
      </c>
      <c r="P16" s="200" t="str">
        <f t="shared" si="0"/>
        <v>No Runner</v>
      </c>
      <c r="Q16" s="90">
        <f t="shared" si="5"/>
        <v>0</v>
      </c>
      <c r="R16" s="86" t="str">
        <f t="shared" si="1"/>
        <v/>
      </c>
      <c r="S16" s="86" t="str">
        <f t="shared" si="1"/>
        <v/>
      </c>
      <c r="T16" s="63">
        <f t="shared" si="1"/>
        <v>0</v>
      </c>
      <c r="U16" s="345"/>
      <c r="V16" s="332"/>
      <c r="W16" s="333"/>
      <c r="X16" s="334"/>
      <c r="Y16" s="344"/>
      <c r="Z16" s="267"/>
      <c r="AA16" s="268"/>
      <c r="AB16" s="269"/>
    </row>
    <row r="17" spans="1:28" ht="9.9499999999999993" customHeight="1">
      <c r="A17" s="344"/>
      <c r="B17" s="345"/>
      <c r="C17" s="348"/>
      <c r="D17" s="349"/>
      <c r="E17" s="338"/>
      <c r="F17" s="339"/>
      <c r="G17" s="339"/>
      <c r="H17" s="7" t="str">
        <f t="shared" si="6"/>
        <v/>
      </c>
      <c r="I17" s="10" t="str">
        <f t="shared" si="7"/>
        <v/>
      </c>
      <c r="J17" s="262"/>
      <c r="K17" s="295"/>
      <c r="L17" s="299"/>
      <c r="M17" s="177" t="str">
        <f t="shared" si="2"/>
        <v/>
      </c>
      <c r="N17" s="178" t="str">
        <f t="shared" si="3"/>
        <v/>
      </c>
      <c r="O17" s="179" t="str">
        <f t="shared" si="4"/>
        <v/>
      </c>
      <c r="P17" s="200" t="str">
        <f t="shared" si="0"/>
        <v>No Runner</v>
      </c>
      <c r="Q17" s="90">
        <f t="shared" si="5"/>
        <v>0</v>
      </c>
      <c r="R17" s="86" t="str">
        <f t="shared" si="1"/>
        <v/>
      </c>
      <c r="S17" s="86" t="str">
        <f t="shared" si="1"/>
        <v/>
      </c>
      <c r="T17" s="63">
        <f t="shared" si="1"/>
        <v>0</v>
      </c>
      <c r="U17" s="345"/>
      <c r="V17" s="326"/>
      <c r="W17" s="327"/>
      <c r="X17" s="328"/>
      <c r="Y17" s="344"/>
      <c r="Z17" s="267"/>
      <c r="AA17" s="268"/>
      <c r="AB17" s="269"/>
    </row>
    <row r="18" spans="1:28" ht="9.9499999999999993" customHeight="1">
      <c r="A18" s="344"/>
      <c r="B18" s="345"/>
      <c r="C18" s="348"/>
      <c r="D18" s="349"/>
      <c r="E18" s="338"/>
      <c r="F18" s="339"/>
      <c r="G18" s="339"/>
      <c r="H18" s="7" t="str">
        <f t="shared" si="6"/>
        <v/>
      </c>
      <c r="I18" s="10" t="str">
        <f t="shared" si="7"/>
        <v/>
      </c>
      <c r="J18" s="262"/>
      <c r="K18" s="295"/>
      <c r="L18" s="299"/>
      <c r="M18" s="177" t="str">
        <f t="shared" si="2"/>
        <v/>
      </c>
      <c r="N18" s="178" t="str">
        <f t="shared" si="3"/>
        <v/>
      </c>
      <c r="O18" s="179" t="str">
        <f t="shared" si="4"/>
        <v/>
      </c>
      <c r="P18" s="200" t="str">
        <f t="shared" si="0"/>
        <v>No Runner</v>
      </c>
      <c r="Q18" s="90">
        <f t="shared" si="5"/>
        <v>0</v>
      </c>
      <c r="R18" s="86" t="str">
        <f t="shared" si="1"/>
        <v/>
      </c>
      <c r="S18" s="86" t="str">
        <f t="shared" si="1"/>
        <v/>
      </c>
      <c r="T18" s="63">
        <f t="shared" si="1"/>
        <v>0</v>
      </c>
      <c r="U18" s="345"/>
      <c r="V18" s="329"/>
      <c r="W18" s="330"/>
      <c r="X18" s="331"/>
      <c r="Y18" s="344"/>
      <c r="Z18" s="267"/>
      <c r="AA18" s="268"/>
      <c r="AB18" s="269"/>
    </row>
    <row r="19" spans="1:28" ht="9.9499999999999993" customHeight="1">
      <c r="A19" s="344"/>
      <c r="B19" s="345"/>
      <c r="C19" s="348"/>
      <c r="D19" s="349"/>
      <c r="E19" s="338"/>
      <c r="F19" s="339"/>
      <c r="G19" s="339"/>
      <c r="H19" s="34" t="str">
        <f t="shared" si="6"/>
        <v/>
      </c>
      <c r="I19" s="21" t="str">
        <f t="shared" si="7"/>
        <v/>
      </c>
      <c r="J19" s="260"/>
      <c r="K19" s="295"/>
      <c r="L19" s="299"/>
      <c r="M19" s="177" t="str">
        <f t="shared" si="2"/>
        <v/>
      </c>
      <c r="N19" s="178" t="str">
        <f t="shared" si="3"/>
        <v/>
      </c>
      <c r="O19" s="179" t="str">
        <f t="shared" si="4"/>
        <v/>
      </c>
      <c r="P19" s="200" t="str">
        <f t="shared" si="0"/>
        <v>No Runner</v>
      </c>
      <c r="Q19" s="90">
        <f t="shared" si="5"/>
        <v>0</v>
      </c>
      <c r="R19" s="86" t="str">
        <f t="shared" si="1"/>
        <v/>
      </c>
      <c r="S19" s="86" t="str">
        <f t="shared" si="1"/>
        <v/>
      </c>
      <c r="T19" s="63">
        <f t="shared" si="1"/>
        <v>0</v>
      </c>
      <c r="U19" s="345"/>
      <c r="V19" s="332"/>
      <c r="W19" s="333"/>
      <c r="X19" s="334"/>
      <c r="Y19" s="344"/>
      <c r="Z19" s="267"/>
      <c r="AA19" s="268"/>
      <c r="AB19" s="269"/>
    </row>
    <row r="20" spans="1:28" ht="9.9499999999999993" customHeight="1">
      <c r="A20" s="344"/>
      <c r="B20" s="345"/>
      <c r="C20" s="348"/>
      <c r="D20" s="349"/>
      <c r="E20" s="338"/>
      <c r="F20" s="339"/>
      <c r="G20" s="339"/>
      <c r="H20" s="33" t="str">
        <f t="shared" si="6"/>
        <v/>
      </c>
      <c r="I20" s="20" t="str">
        <f t="shared" si="7"/>
        <v/>
      </c>
      <c r="J20" s="260"/>
      <c r="K20" s="295"/>
      <c r="L20" s="299"/>
      <c r="M20" s="177" t="str">
        <f t="shared" si="2"/>
        <v/>
      </c>
      <c r="N20" s="178" t="str">
        <f t="shared" si="3"/>
        <v/>
      </c>
      <c r="O20" s="179" t="str">
        <f t="shared" si="4"/>
        <v/>
      </c>
      <c r="P20" s="200" t="str">
        <f t="shared" si="0"/>
        <v>No Runner</v>
      </c>
      <c r="Q20" s="90">
        <f t="shared" si="5"/>
        <v>0</v>
      </c>
      <c r="R20" s="86" t="str">
        <f t="shared" si="1"/>
        <v/>
      </c>
      <c r="S20" s="86" t="str">
        <f t="shared" si="1"/>
        <v/>
      </c>
      <c r="T20" s="63">
        <f t="shared" si="1"/>
        <v>0</v>
      </c>
      <c r="U20" s="345"/>
      <c r="V20" s="326"/>
      <c r="W20" s="327"/>
      <c r="X20" s="328"/>
      <c r="Y20" s="344"/>
      <c r="Z20" s="267"/>
      <c r="AA20" s="268"/>
      <c r="AB20" s="269"/>
    </row>
    <row r="21" spans="1:28" ht="9.9499999999999993" customHeight="1">
      <c r="A21" s="344"/>
      <c r="B21" s="345"/>
      <c r="C21" s="348"/>
      <c r="D21" s="349"/>
      <c r="E21" s="338"/>
      <c r="F21" s="339"/>
      <c r="G21" s="339"/>
      <c r="H21" s="34" t="str">
        <f t="shared" si="6"/>
        <v/>
      </c>
      <c r="I21" s="21" t="str">
        <f t="shared" si="7"/>
        <v/>
      </c>
      <c r="J21" s="260"/>
      <c r="K21" s="295"/>
      <c r="L21" s="299"/>
      <c r="M21" s="177" t="str">
        <f t="shared" si="2"/>
        <v/>
      </c>
      <c r="N21" s="178" t="str">
        <f t="shared" si="3"/>
        <v/>
      </c>
      <c r="O21" s="179" t="str">
        <f t="shared" si="4"/>
        <v/>
      </c>
      <c r="P21" s="200" t="str">
        <f t="shared" si="0"/>
        <v>No Runner</v>
      </c>
      <c r="Q21" s="90">
        <f t="shared" si="5"/>
        <v>0</v>
      </c>
      <c r="R21" s="86" t="str">
        <f t="shared" si="1"/>
        <v/>
      </c>
      <c r="S21" s="86" t="str">
        <f t="shared" si="1"/>
        <v/>
      </c>
      <c r="T21" s="63">
        <f t="shared" si="1"/>
        <v>0</v>
      </c>
      <c r="U21" s="345"/>
      <c r="V21" s="329"/>
      <c r="W21" s="330"/>
      <c r="X21" s="331"/>
      <c r="Y21" s="344"/>
      <c r="Z21" s="267"/>
      <c r="AA21" s="268"/>
      <c r="AB21" s="269"/>
    </row>
    <row r="22" spans="1:28" ht="9.9499999999999993" customHeight="1">
      <c r="A22" s="344"/>
      <c r="B22" s="345"/>
      <c r="C22" s="348"/>
      <c r="D22" s="349"/>
      <c r="E22" s="338"/>
      <c r="F22" s="339"/>
      <c r="G22" s="339"/>
      <c r="H22" s="34" t="str">
        <f t="shared" si="6"/>
        <v/>
      </c>
      <c r="I22" s="21" t="str">
        <f t="shared" si="7"/>
        <v/>
      </c>
      <c r="J22" s="260"/>
      <c r="K22" s="295"/>
      <c r="L22" s="299"/>
      <c r="M22" s="177" t="str">
        <f t="shared" si="2"/>
        <v/>
      </c>
      <c r="N22" s="178" t="str">
        <f t="shared" si="3"/>
        <v/>
      </c>
      <c r="O22" s="179" t="str">
        <f t="shared" si="4"/>
        <v/>
      </c>
      <c r="P22" s="200" t="str">
        <f t="shared" si="0"/>
        <v>No Runner</v>
      </c>
      <c r="Q22" s="90">
        <f t="shared" si="5"/>
        <v>0</v>
      </c>
      <c r="R22" s="86" t="str">
        <f t="shared" si="1"/>
        <v/>
      </c>
      <c r="S22" s="86" t="str">
        <f t="shared" si="1"/>
        <v/>
      </c>
      <c r="T22" s="63">
        <f t="shared" si="1"/>
        <v>0</v>
      </c>
      <c r="U22" s="345"/>
      <c r="V22" s="366"/>
      <c r="W22" s="367"/>
      <c r="X22" s="368"/>
      <c r="Y22" s="344"/>
      <c r="Z22" s="267"/>
      <c r="AA22" s="268"/>
      <c r="AB22" s="269"/>
    </row>
    <row r="23" spans="1:28" ht="9.9499999999999993" customHeight="1">
      <c r="A23" s="344"/>
      <c r="B23" s="345"/>
      <c r="C23" s="348"/>
      <c r="D23" s="349"/>
      <c r="E23" s="338"/>
      <c r="F23" s="339"/>
      <c r="G23" s="339"/>
      <c r="H23" s="33" t="str">
        <f t="shared" si="6"/>
        <v/>
      </c>
      <c r="I23" s="20" t="str">
        <f t="shared" si="7"/>
        <v/>
      </c>
      <c r="J23" s="260"/>
      <c r="K23" s="295"/>
      <c r="L23" s="299"/>
      <c r="M23" s="177" t="str">
        <f t="shared" si="2"/>
        <v/>
      </c>
      <c r="N23" s="178" t="str">
        <f t="shared" si="3"/>
        <v/>
      </c>
      <c r="O23" s="179" t="str">
        <f t="shared" si="4"/>
        <v/>
      </c>
      <c r="P23" s="200" t="str">
        <f t="shared" si="0"/>
        <v>No Runner</v>
      </c>
      <c r="Q23" s="90">
        <f t="shared" si="5"/>
        <v>0</v>
      </c>
      <c r="R23" s="86" t="str">
        <f t="shared" si="1"/>
        <v/>
      </c>
      <c r="S23" s="86" t="str">
        <f t="shared" si="1"/>
        <v/>
      </c>
      <c r="T23" s="63">
        <f t="shared" si="1"/>
        <v>0</v>
      </c>
      <c r="U23" s="345"/>
      <c r="V23" s="369"/>
      <c r="W23" s="370"/>
      <c r="X23" s="371"/>
      <c r="Y23" s="344"/>
      <c r="Z23" s="267"/>
      <c r="AA23" s="268"/>
      <c r="AB23" s="269"/>
    </row>
    <row r="24" spans="1:28" ht="9.9499999999999993" customHeight="1">
      <c r="A24" s="344"/>
      <c r="B24" s="345"/>
      <c r="C24" s="348"/>
      <c r="D24" s="349"/>
      <c r="E24" s="338"/>
      <c r="F24" s="339"/>
      <c r="G24" s="339"/>
      <c r="H24" s="33" t="str">
        <f t="shared" si="6"/>
        <v/>
      </c>
      <c r="I24" s="20" t="str">
        <f t="shared" si="7"/>
        <v/>
      </c>
      <c r="J24" s="260"/>
      <c r="K24" s="295"/>
      <c r="L24" s="299"/>
      <c r="M24" s="177" t="str">
        <f t="shared" si="2"/>
        <v/>
      </c>
      <c r="N24" s="178" t="str">
        <f t="shared" si="3"/>
        <v/>
      </c>
      <c r="O24" s="179" t="str">
        <f t="shared" si="4"/>
        <v/>
      </c>
      <c r="P24" s="200" t="str">
        <f t="shared" si="0"/>
        <v>No Runner</v>
      </c>
      <c r="Q24" s="90">
        <f t="shared" si="5"/>
        <v>0</v>
      </c>
      <c r="R24" s="86" t="str">
        <f t="shared" si="1"/>
        <v/>
      </c>
      <c r="S24" s="86" t="str">
        <f t="shared" si="1"/>
        <v/>
      </c>
      <c r="T24" s="63">
        <f t="shared" si="1"/>
        <v>0</v>
      </c>
      <c r="U24" s="345"/>
      <c r="V24" s="372"/>
      <c r="W24" s="373"/>
      <c r="X24" s="374"/>
      <c r="Y24" s="344"/>
      <c r="Z24" s="267"/>
      <c r="AA24" s="268"/>
      <c r="AB24" s="269"/>
    </row>
    <row r="25" spans="1:28" ht="9.9499999999999993" customHeight="1">
      <c r="A25" s="344"/>
      <c r="B25" s="345"/>
      <c r="C25" s="348"/>
      <c r="D25" s="349"/>
      <c r="E25" s="338"/>
      <c r="F25" s="339"/>
      <c r="G25" s="339"/>
      <c r="H25" s="7" t="str">
        <f t="shared" si="6"/>
        <v/>
      </c>
      <c r="I25" s="10" t="str">
        <f t="shared" si="7"/>
        <v/>
      </c>
      <c r="J25" s="262"/>
      <c r="K25" s="295"/>
      <c r="L25" s="299"/>
      <c r="M25" s="177" t="str">
        <f t="shared" si="2"/>
        <v/>
      </c>
      <c r="N25" s="178" t="str">
        <f t="shared" si="3"/>
        <v/>
      </c>
      <c r="O25" s="179" t="str">
        <f t="shared" si="4"/>
        <v/>
      </c>
      <c r="P25" s="200" t="str">
        <f t="shared" si="0"/>
        <v>No Runner</v>
      </c>
      <c r="Q25" s="90">
        <f t="shared" si="5"/>
        <v>0</v>
      </c>
      <c r="R25" s="86" t="str">
        <f t="shared" si="1"/>
        <v/>
      </c>
      <c r="S25" s="86" t="str">
        <f t="shared" si="1"/>
        <v/>
      </c>
      <c r="T25" s="63">
        <f t="shared" si="1"/>
        <v>0</v>
      </c>
      <c r="U25" s="345"/>
      <c r="V25" s="424"/>
      <c r="W25" s="425"/>
      <c r="X25" s="426"/>
      <c r="Y25" s="344"/>
      <c r="Z25" s="267"/>
      <c r="AA25" s="268"/>
      <c r="AB25" s="269"/>
    </row>
    <row r="26" spans="1:28" ht="9.9499999999999993" customHeight="1">
      <c r="A26" s="344"/>
      <c r="B26" s="345"/>
      <c r="C26" s="348"/>
      <c r="D26" s="349"/>
      <c r="E26" s="338"/>
      <c r="F26" s="339"/>
      <c r="G26" s="339"/>
      <c r="H26" s="7" t="str">
        <f t="shared" si="6"/>
        <v/>
      </c>
      <c r="I26" s="10" t="str">
        <f t="shared" si="7"/>
        <v/>
      </c>
      <c r="J26" s="262"/>
      <c r="K26" s="295"/>
      <c r="L26" s="299"/>
      <c r="M26" s="177" t="str">
        <f t="shared" si="2"/>
        <v/>
      </c>
      <c r="N26" s="178" t="str">
        <f t="shared" si="3"/>
        <v/>
      </c>
      <c r="O26" s="179" t="str">
        <f t="shared" si="4"/>
        <v/>
      </c>
      <c r="P26" s="200" t="str">
        <f t="shared" si="0"/>
        <v>No Runner</v>
      </c>
      <c r="Q26" s="90">
        <f t="shared" si="5"/>
        <v>0</v>
      </c>
      <c r="R26" s="86" t="str">
        <f t="shared" si="1"/>
        <v/>
      </c>
      <c r="S26" s="86" t="str">
        <f t="shared" si="1"/>
        <v/>
      </c>
      <c r="T26" s="63">
        <f t="shared" si="1"/>
        <v>0</v>
      </c>
      <c r="U26" s="345"/>
      <c r="V26" s="424"/>
      <c r="W26" s="425"/>
      <c r="X26" s="426"/>
      <c r="Y26" s="344"/>
      <c r="Z26" s="267"/>
      <c r="AA26" s="268"/>
      <c r="AB26" s="269"/>
    </row>
    <row r="27" spans="1:28" ht="9.9499999999999993" customHeight="1">
      <c r="A27" s="344"/>
      <c r="B27" s="345"/>
      <c r="C27" s="348"/>
      <c r="D27" s="349"/>
      <c r="E27" s="338"/>
      <c r="F27" s="339"/>
      <c r="G27" s="339"/>
      <c r="H27" s="33" t="str">
        <f t="shared" si="6"/>
        <v/>
      </c>
      <c r="I27" s="20" t="str">
        <f t="shared" si="7"/>
        <v/>
      </c>
      <c r="J27" s="260"/>
      <c r="K27" s="295"/>
      <c r="L27" s="299"/>
      <c r="M27" s="177" t="str">
        <f t="shared" si="2"/>
        <v/>
      </c>
      <c r="N27" s="178" t="str">
        <f t="shared" si="3"/>
        <v/>
      </c>
      <c r="O27" s="179" t="str">
        <f t="shared" si="4"/>
        <v/>
      </c>
      <c r="P27" s="200" t="str">
        <f t="shared" si="0"/>
        <v>No Runner</v>
      </c>
      <c r="Q27" s="90">
        <f t="shared" si="5"/>
        <v>0</v>
      </c>
      <c r="R27" s="86" t="str">
        <f t="shared" si="1"/>
        <v/>
      </c>
      <c r="S27" s="86" t="str">
        <f t="shared" si="1"/>
        <v/>
      </c>
      <c r="T27" s="63">
        <f t="shared" si="1"/>
        <v>0</v>
      </c>
      <c r="U27" s="345"/>
      <c r="V27" s="424"/>
      <c r="W27" s="425"/>
      <c r="X27" s="426"/>
      <c r="Y27" s="344"/>
      <c r="Z27" s="267"/>
      <c r="AA27" s="268"/>
      <c r="AB27" s="269"/>
    </row>
    <row r="28" spans="1:28" ht="9.9499999999999993" customHeight="1">
      <c r="A28" s="344"/>
      <c r="B28" s="345"/>
      <c r="C28" s="348"/>
      <c r="D28" s="349"/>
      <c r="E28" s="338"/>
      <c r="F28" s="339"/>
      <c r="G28" s="339"/>
      <c r="H28" s="33" t="str">
        <f t="shared" si="6"/>
        <v/>
      </c>
      <c r="I28" s="20" t="str">
        <f t="shared" si="7"/>
        <v/>
      </c>
      <c r="J28" s="260"/>
      <c r="K28" s="295"/>
      <c r="L28" s="299"/>
      <c r="M28" s="177" t="str">
        <f t="shared" si="2"/>
        <v/>
      </c>
      <c r="N28" s="178" t="str">
        <f t="shared" si="3"/>
        <v/>
      </c>
      <c r="O28" s="179" t="str">
        <f t="shared" si="4"/>
        <v/>
      </c>
      <c r="P28" s="200" t="str">
        <f t="shared" si="0"/>
        <v>No Runner</v>
      </c>
      <c r="Q28" s="90">
        <f t="shared" si="5"/>
        <v>0</v>
      </c>
      <c r="R28" s="86" t="str">
        <f t="shared" si="1"/>
        <v/>
      </c>
      <c r="S28" s="86" t="str">
        <f t="shared" si="1"/>
        <v/>
      </c>
      <c r="T28" s="63">
        <f t="shared" si="1"/>
        <v>0</v>
      </c>
      <c r="U28" s="345"/>
      <c r="V28" s="424"/>
      <c r="W28" s="425"/>
      <c r="X28" s="426"/>
      <c r="Y28" s="344"/>
      <c r="Z28" s="267"/>
      <c r="AA28" s="268"/>
      <c r="AB28" s="269"/>
    </row>
    <row r="29" spans="1:28" ht="9.9499999999999993" customHeight="1">
      <c r="A29" s="344"/>
      <c r="B29" s="345"/>
      <c r="C29" s="348"/>
      <c r="D29" s="349"/>
      <c r="E29" s="338"/>
      <c r="F29" s="339"/>
      <c r="G29" s="339"/>
      <c r="H29" s="34" t="str">
        <f t="shared" si="6"/>
        <v/>
      </c>
      <c r="I29" s="21" t="str">
        <f t="shared" si="7"/>
        <v/>
      </c>
      <c r="J29" s="260"/>
      <c r="K29" s="295"/>
      <c r="L29" s="299"/>
      <c r="M29" s="177" t="str">
        <f t="shared" si="2"/>
        <v/>
      </c>
      <c r="N29" s="178" t="str">
        <f t="shared" si="3"/>
        <v/>
      </c>
      <c r="O29" s="179" t="str">
        <f t="shared" si="4"/>
        <v/>
      </c>
      <c r="P29" s="200" t="str">
        <f t="shared" si="0"/>
        <v>No Runner</v>
      </c>
      <c r="Q29" s="90">
        <f t="shared" si="5"/>
        <v>0</v>
      </c>
      <c r="R29" s="86" t="str">
        <f t="shared" si="1"/>
        <v/>
      </c>
      <c r="S29" s="86" t="str">
        <f t="shared" si="1"/>
        <v/>
      </c>
      <c r="T29" s="63">
        <f t="shared" si="1"/>
        <v>0</v>
      </c>
      <c r="U29" s="345"/>
      <c r="V29" s="424"/>
      <c r="W29" s="425"/>
      <c r="X29" s="426"/>
      <c r="Y29" s="344"/>
      <c r="Z29" s="267"/>
      <c r="AA29" s="268"/>
      <c r="AB29" s="269"/>
    </row>
    <row r="30" spans="1:28" ht="9.9499999999999993" customHeight="1" thickBot="1">
      <c r="A30" s="344"/>
      <c r="B30" s="345"/>
      <c r="C30" s="348"/>
      <c r="D30" s="349"/>
      <c r="E30" s="338"/>
      <c r="F30" s="339"/>
      <c r="G30" s="339"/>
      <c r="H30" s="33" t="str">
        <f t="shared" si="6"/>
        <v/>
      </c>
      <c r="I30" s="20" t="str">
        <f t="shared" si="7"/>
        <v/>
      </c>
      <c r="J30" s="260"/>
      <c r="K30" s="295"/>
      <c r="L30" s="299"/>
      <c r="M30" s="177" t="str">
        <f t="shared" si="2"/>
        <v/>
      </c>
      <c r="N30" s="178" t="str">
        <f t="shared" si="3"/>
        <v/>
      </c>
      <c r="O30" s="179" t="str">
        <f t="shared" si="4"/>
        <v/>
      </c>
      <c r="P30" s="200" t="str">
        <f t="shared" si="0"/>
        <v>No Runner</v>
      </c>
      <c r="Q30" s="90">
        <f t="shared" si="5"/>
        <v>0</v>
      </c>
      <c r="R30" s="86" t="str">
        <f t="shared" si="1"/>
        <v/>
      </c>
      <c r="S30" s="86" t="str">
        <f t="shared" si="1"/>
        <v/>
      </c>
      <c r="T30" s="63">
        <f t="shared" si="1"/>
        <v>0</v>
      </c>
      <c r="U30" s="345"/>
      <c r="V30" s="427"/>
      <c r="W30" s="428"/>
      <c r="X30" s="429"/>
      <c r="Y30" s="344"/>
      <c r="Z30" s="267"/>
      <c r="AA30" s="268"/>
      <c r="AB30" s="269"/>
    </row>
    <row r="31" spans="1:28" ht="9.9499999999999993" customHeight="1">
      <c r="A31" s="344"/>
      <c r="B31" s="345"/>
      <c r="C31" s="348"/>
      <c r="D31" s="349"/>
      <c r="E31" s="338"/>
      <c r="F31" s="339"/>
      <c r="G31" s="339"/>
      <c r="H31" s="33" t="str">
        <f t="shared" si="6"/>
        <v/>
      </c>
      <c r="I31" s="20" t="str">
        <f t="shared" si="7"/>
        <v/>
      </c>
      <c r="J31" s="260"/>
      <c r="K31" s="295"/>
      <c r="L31" s="299"/>
      <c r="M31" s="177" t="str">
        <f t="shared" si="2"/>
        <v/>
      </c>
      <c r="N31" s="178" t="str">
        <f t="shared" si="3"/>
        <v/>
      </c>
      <c r="O31" s="179" t="str">
        <f t="shared" si="4"/>
        <v/>
      </c>
      <c r="P31" s="200" t="str">
        <f t="shared" si="0"/>
        <v>No Runner</v>
      </c>
      <c r="Q31" s="90">
        <f t="shared" si="5"/>
        <v>0</v>
      </c>
      <c r="R31" s="86" t="str">
        <f t="shared" si="1"/>
        <v/>
      </c>
      <c r="S31" s="86" t="str">
        <f t="shared" si="1"/>
        <v/>
      </c>
      <c r="T31" s="63">
        <f t="shared" si="1"/>
        <v>0</v>
      </c>
      <c r="U31" s="345"/>
      <c r="V31" s="48"/>
      <c r="W31" s="48"/>
      <c r="Y31" s="344"/>
      <c r="Z31" s="267"/>
      <c r="AA31" s="268"/>
      <c r="AB31" s="269"/>
    </row>
    <row r="32" spans="1:28" ht="9.9499999999999993" customHeight="1">
      <c r="A32" s="344"/>
      <c r="B32" s="345"/>
      <c r="C32" s="348"/>
      <c r="D32" s="349"/>
      <c r="E32" s="338"/>
      <c r="F32" s="339"/>
      <c r="G32" s="339"/>
      <c r="H32" s="33" t="str">
        <f t="shared" si="6"/>
        <v/>
      </c>
      <c r="I32" s="20" t="str">
        <f t="shared" si="7"/>
        <v/>
      </c>
      <c r="J32" s="260"/>
      <c r="K32" s="295"/>
      <c r="L32" s="299"/>
      <c r="M32" s="177" t="str">
        <f t="shared" si="2"/>
        <v/>
      </c>
      <c r="N32" s="178" t="str">
        <f t="shared" si="3"/>
        <v/>
      </c>
      <c r="O32" s="179" t="str">
        <f t="shared" si="4"/>
        <v/>
      </c>
      <c r="P32" s="200" t="str">
        <f t="shared" si="0"/>
        <v>No Runner</v>
      </c>
      <c r="Q32" s="90">
        <f t="shared" si="5"/>
        <v>0</v>
      </c>
      <c r="R32" s="86" t="str">
        <f t="shared" si="1"/>
        <v/>
      </c>
      <c r="S32" s="86" t="str">
        <f t="shared" si="1"/>
        <v/>
      </c>
      <c r="T32" s="63">
        <f t="shared" si="1"/>
        <v>0</v>
      </c>
      <c r="U32" s="345"/>
      <c r="V32"/>
      <c r="W32"/>
      <c r="X32"/>
      <c r="Y32" s="344"/>
      <c r="Z32" s="267"/>
      <c r="AA32" s="268"/>
      <c r="AB32" s="269"/>
    </row>
    <row r="33" spans="1:29" ht="9.9499999999999993" customHeight="1">
      <c r="A33"/>
      <c r="B33"/>
      <c r="C33" s="348"/>
      <c r="D33" s="349"/>
      <c r="E33" s="338"/>
      <c r="F33" s="339"/>
      <c r="G33" s="339"/>
      <c r="H33" s="34" t="str">
        <f t="shared" si="6"/>
        <v/>
      </c>
      <c r="I33" s="21" t="str">
        <f t="shared" si="7"/>
        <v/>
      </c>
      <c r="J33" s="260"/>
      <c r="K33" s="295"/>
      <c r="L33" s="299"/>
      <c r="M33" s="177" t="str">
        <f t="shared" si="2"/>
        <v/>
      </c>
      <c r="N33" s="178" t="str">
        <f t="shared" si="3"/>
        <v/>
      </c>
      <c r="O33" s="179" t="str">
        <f t="shared" si="4"/>
        <v/>
      </c>
      <c r="P33" s="200" t="str">
        <f t="shared" si="0"/>
        <v>No Runner</v>
      </c>
      <c r="Q33" s="90">
        <f t="shared" si="5"/>
        <v>0</v>
      </c>
      <c r="R33" s="86" t="str">
        <f t="shared" si="1"/>
        <v/>
      </c>
      <c r="S33" s="86" t="str">
        <f t="shared" si="1"/>
        <v/>
      </c>
      <c r="T33" s="63">
        <f t="shared" si="1"/>
        <v>0</v>
      </c>
      <c r="U33" s="345"/>
      <c r="V33"/>
      <c r="W33"/>
      <c r="X33"/>
      <c r="Y33" s="344"/>
      <c r="Z33" s="267"/>
      <c r="AA33" s="268"/>
      <c r="AB33" s="269"/>
    </row>
    <row r="34" spans="1:29" ht="9.9499999999999993" customHeight="1" thickBot="1">
      <c r="A34"/>
      <c r="B34"/>
      <c r="C34" s="348"/>
      <c r="D34" s="349"/>
      <c r="E34" s="341"/>
      <c r="F34" s="342"/>
      <c r="G34" s="342"/>
      <c r="H34" s="9" t="str">
        <f t="shared" si="6"/>
        <v/>
      </c>
      <c r="I34" s="11" t="str">
        <f t="shared" si="7"/>
        <v/>
      </c>
      <c r="J34" s="276"/>
      <c r="K34" s="297"/>
      <c r="L34" s="300"/>
      <c r="M34" s="180" t="str">
        <f t="shared" si="2"/>
        <v/>
      </c>
      <c r="N34" s="181" t="str">
        <f t="shared" si="3"/>
        <v/>
      </c>
      <c r="O34" s="182" t="str">
        <f t="shared" si="4"/>
        <v/>
      </c>
      <c r="P34" s="201" t="str">
        <f t="shared" si="0"/>
        <v>No Runner</v>
      </c>
      <c r="Q34" s="91">
        <f t="shared" si="5"/>
        <v>0</v>
      </c>
      <c r="R34" s="88" t="str">
        <f t="shared" si="1"/>
        <v/>
      </c>
      <c r="S34" s="88" t="str">
        <f t="shared" si="1"/>
        <v/>
      </c>
      <c r="T34" s="68">
        <f t="shared" si="1"/>
        <v>0</v>
      </c>
      <c r="U34" s="345"/>
      <c r="V34"/>
      <c r="W34"/>
      <c r="X34"/>
      <c r="Y34" s="344"/>
      <c r="Z34" s="270"/>
      <c r="AA34" s="271"/>
      <c r="AB34" s="272"/>
    </row>
    <row r="35" spans="1:29" ht="9.9499999999999993" customHeight="1">
      <c r="A35"/>
      <c r="B35"/>
      <c r="C35" s="348"/>
      <c r="D35" s="349"/>
      <c r="E35" s="441" t="s">
        <v>7</v>
      </c>
      <c r="F35" s="442"/>
      <c r="G35" s="95">
        <v>1</v>
      </c>
      <c r="H35" s="96" t="str">
        <f t="shared" ref="H35:H46" si="8">IFERROR(VLOOKUP($G35,$P$3:$T$34,3,0),"")</f>
        <v/>
      </c>
      <c r="I35" s="96" t="str">
        <f>IFERROR(VLOOKUP($G35,$P$3:$T$34,4,0),"")</f>
        <v/>
      </c>
      <c r="J35" s="97" t="str">
        <f t="shared" ref="J35:J46" si="9">IFERROR(VLOOKUP($G35,$P$3:$T$34,5,0),"")</f>
        <v/>
      </c>
      <c r="K35" s="98" t="str">
        <f t="shared" ref="K35:K46" si="10">IFERROR(VLOOKUP($G35,$P$3:$T$34,2,0),"")</f>
        <v/>
      </c>
      <c r="L35" s="254"/>
      <c r="M35" s="189" t="str">
        <f t="shared" si="2"/>
        <v xml:space="preserve"> </v>
      </c>
      <c r="N35" s="193" t="str">
        <f t="shared" si="3"/>
        <v xml:space="preserve"> </v>
      </c>
      <c r="O35" s="196" t="str">
        <f t="shared" si="4"/>
        <v xml:space="preserve"> </v>
      </c>
      <c r="P35" s="435" t="str">
        <f>C2</f>
        <v>3000m</v>
      </c>
      <c r="Q35"/>
      <c r="R35" s="29"/>
      <c r="S35" s="29"/>
      <c r="T35" s="29"/>
      <c r="U35"/>
      <c r="V35"/>
      <c r="W35"/>
      <c r="X35"/>
      <c r="Y35" s="344"/>
      <c r="Z35" s="240"/>
      <c r="AA35" s="240"/>
      <c r="AB35" s="240"/>
    </row>
    <row r="36" spans="1:29" ht="9.9499999999999993" customHeight="1">
      <c r="A36"/>
      <c r="B36"/>
      <c r="C36" s="348"/>
      <c r="D36" s="349"/>
      <c r="E36" s="443"/>
      <c r="F36" s="444"/>
      <c r="G36" s="99">
        <v>2</v>
      </c>
      <c r="H36" s="100" t="str">
        <f t="shared" si="8"/>
        <v/>
      </c>
      <c r="I36" s="226" t="str">
        <f t="shared" ref="I36:I46" si="11">IFERROR(VLOOKUP($G36,$P$3:$T$34,4,0),"")</f>
        <v/>
      </c>
      <c r="J36" s="101" t="str">
        <f t="shared" si="9"/>
        <v/>
      </c>
      <c r="K36" s="102" t="str">
        <f t="shared" si="10"/>
        <v/>
      </c>
      <c r="L36" s="255"/>
      <c r="M36" s="190" t="str">
        <f t="shared" si="2"/>
        <v xml:space="preserve"> </v>
      </c>
      <c r="N36" s="194" t="str">
        <f t="shared" si="3"/>
        <v xml:space="preserve"> </v>
      </c>
      <c r="O36" s="197" t="str">
        <f t="shared" si="4"/>
        <v xml:space="preserve"> </v>
      </c>
      <c r="P36" s="436"/>
      <c r="Q36"/>
      <c r="R36" s="29"/>
      <c r="S36" s="29"/>
      <c r="T36" s="29"/>
      <c r="U36"/>
      <c r="V36"/>
      <c r="W36"/>
      <c r="X36"/>
      <c r="Y36" s="344"/>
      <c r="Z36" s="47"/>
      <c r="AA36" s="47"/>
    </row>
    <row r="37" spans="1:29" ht="9.9499999999999993" customHeight="1" thickBot="1">
      <c r="A37"/>
      <c r="B37"/>
      <c r="C37" s="348"/>
      <c r="D37" s="349"/>
      <c r="E37" s="443"/>
      <c r="F37" s="444"/>
      <c r="G37" s="202">
        <v>3</v>
      </c>
      <c r="H37" s="203" t="str">
        <f t="shared" si="8"/>
        <v/>
      </c>
      <c r="I37" s="227" t="str">
        <f t="shared" si="11"/>
        <v/>
      </c>
      <c r="J37" s="204" t="str">
        <f t="shared" si="9"/>
        <v/>
      </c>
      <c r="K37" s="205" t="str">
        <f t="shared" si="10"/>
        <v/>
      </c>
      <c r="L37" s="256"/>
      <c r="M37" s="206" t="str">
        <f t="shared" si="2"/>
        <v xml:space="preserve"> </v>
      </c>
      <c r="N37" s="207" t="str">
        <f t="shared" si="3"/>
        <v xml:space="preserve"> </v>
      </c>
      <c r="O37" s="208" t="str">
        <f t="shared" si="4"/>
        <v xml:space="preserve"> </v>
      </c>
      <c r="P37" s="437"/>
      <c r="Q37"/>
      <c r="R37" s="29"/>
      <c r="S37" s="29"/>
      <c r="T37" s="29"/>
      <c r="U37"/>
      <c r="V37"/>
      <c r="W37"/>
      <c r="X37"/>
      <c r="Y37" s="344"/>
      <c r="Z37" s="47"/>
      <c r="AA37" s="47"/>
    </row>
    <row r="38" spans="1:29" ht="9.9499999999999993" customHeight="1">
      <c r="A38"/>
      <c r="B38"/>
      <c r="C38" s="348"/>
      <c r="D38" s="349"/>
      <c r="E38" s="443"/>
      <c r="F38" s="444"/>
      <c r="G38" s="92">
        <v>4</v>
      </c>
      <c r="H38" s="70" t="str">
        <f t="shared" si="8"/>
        <v/>
      </c>
      <c r="I38" s="209" t="str">
        <f t="shared" si="11"/>
        <v/>
      </c>
      <c r="J38" s="71" t="str">
        <f t="shared" si="9"/>
        <v/>
      </c>
      <c r="K38" s="39" t="str">
        <f t="shared" si="10"/>
        <v/>
      </c>
      <c r="L38" s="253"/>
      <c r="M38" s="186" t="str">
        <f t="shared" si="2"/>
        <v xml:space="preserve"> </v>
      </c>
      <c r="N38" s="187" t="str">
        <f t="shared" si="3"/>
        <v xml:space="preserve"> </v>
      </c>
      <c r="O38" s="188" t="str">
        <f t="shared" si="4"/>
        <v xml:space="preserve"> </v>
      </c>
      <c r="P38" s="433" t="str">
        <f ca="1">Entries!A1</f>
        <v>U17 Girls</v>
      </c>
      <c r="Q38"/>
      <c r="R38" s="29"/>
      <c r="S38" s="29"/>
      <c r="T38" s="29"/>
      <c r="U38"/>
      <c r="V38"/>
      <c r="W38"/>
      <c r="X38"/>
      <c r="Y38" s="344"/>
      <c r="Z38" s="47"/>
      <c r="AA38" s="47"/>
    </row>
    <row r="39" spans="1:29" ht="9.9499999999999993" customHeight="1">
      <c r="A39"/>
      <c r="B39"/>
      <c r="C39" s="348"/>
      <c r="D39" s="349"/>
      <c r="E39" s="443"/>
      <c r="F39" s="444"/>
      <c r="G39" s="92">
        <v>5</v>
      </c>
      <c r="H39" s="70" t="str">
        <f t="shared" si="8"/>
        <v/>
      </c>
      <c r="I39" s="209" t="str">
        <f t="shared" si="11"/>
        <v/>
      </c>
      <c r="J39" s="71" t="str">
        <f t="shared" si="9"/>
        <v/>
      </c>
      <c r="K39" s="39" t="str">
        <f t="shared" si="10"/>
        <v/>
      </c>
      <c r="L39" s="253"/>
      <c r="M39" s="177" t="str">
        <f t="shared" si="2"/>
        <v xml:space="preserve"> </v>
      </c>
      <c r="N39" s="178" t="str">
        <f t="shared" si="3"/>
        <v xml:space="preserve"> </v>
      </c>
      <c r="O39" s="179" t="str">
        <f t="shared" si="4"/>
        <v xml:space="preserve"> </v>
      </c>
      <c r="P39" s="433"/>
      <c r="Q39"/>
      <c r="R39" s="29"/>
      <c r="S39" s="29"/>
      <c r="T39" s="29"/>
      <c r="U39"/>
      <c r="V39"/>
      <c r="W39"/>
      <c r="X39"/>
      <c r="Y39" s="344"/>
      <c r="Z39" s="47"/>
      <c r="AA39" s="47"/>
    </row>
    <row r="40" spans="1:29" ht="9.9499999999999993" customHeight="1">
      <c r="A40"/>
      <c r="B40"/>
      <c r="C40" s="348"/>
      <c r="D40" s="349"/>
      <c r="E40" s="443"/>
      <c r="F40" s="444"/>
      <c r="G40" s="92">
        <v>6</v>
      </c>
      <c r="H40" s="70" t="str">
        <f t="shared" si="8"/>
        <v/>
      </c>
      <c r="I40" s="209" t="str">
        <f t="shared" si="11"/>
        <v/>
      </c>
      <c r="J40" s="71" t="str">
        <f t="shared" si="9"/>
        <v/>
      </c>
      <c r="K40" s="39" t="str">
        <f t="shared" si="10"/>
        <v/>
      </c>
      <c r="L40" s="253"/>
      <c r="M40" s="177" t="str">
        <f t="shared" si="2"/>
        <v xml:space="preserve"> </v>
      </c>
      <c r="N40" s="178" t="str">
        <f t="shared" si="3"/>
        <v xml:space="preserve"> </v>
      </c>
      <c r="O40" s="179" t="str">
        <f t="shared" si="4"/>
        <v xml:space="preserve"> </v>
      </c>
      <c r="P40" s="433"/>
      <c r="Q40"/>
      <c r="R40" s="29"/>
      <c r="S40" s="29"/>
      <c r="T40" s="29"/>
      <c r="U40"/>
      <c r="V40"/>
      <c r="W40"/>
      <c r="X40"/>
      <c r="Y40" s="344"/>
      <c r="Z40" s="47"/>
      <c r="AA40" s="47"/>
    </row>
    <row r="41" spans="1:29" ht="9.9499999999999993" customHeight="1" thickBot="1">
      <c r="A41"/>
      <c r="B41"/>
      <c r="C41" s="348"/>
      <c r="D41" s="349"/>
      <c r="E41" s="443"/>
      <c r="F41" s="444"/>
      <c r="G41" s="92">
        <v>7</v>
      </c>
      <c r="H41" s="70" t="str">
        <f t="shared" si="8"/>
        <v/>
      </c>
      <c r="I41" s="209" t="str">
        <f t="shared" si="11"/>
        <v/>
      </c>
      <c r="J41" s="71" t="str">
        <f t="shared" si="9"/>
        <v/>
      </c>
      <c r="K41" s="39" t="str">
        <f t="shared" si="10"/>
        <v/>
      </c>
      <c r="L41" s="253"/>
      <c r="M41" s="177" t="str">
        <f t="shared" si="2"/>
        <v xml:space="preserve"> </v>
      </c>
      <c r="N41" s="178" t="str">
        <f t="shared" si="3"/>
        <v xml:space="preserve"> </v>
      </c>
      <c r="O41" s="179" t="str">
        <f t="shared" si="4"/>
        <v xml:space="preserve"> </v>
      </c>
      <c r="P41" s="433"/>
      <c r="Q41"/>
      <c r="R41" s="29"/>
      <c r="S41" s="29"/>
      <c r="T41" s="29"/>
      <c r="U41"/>
      <c r="V41"/>
      <c r="W41"/>
      <c r="X41"/>
      <c r="Y41" s="344"/>
      <c r="Z41" s="47"/>
      <c r="AA41" s="47"/>
    </row>
    <row r="42" spans="1:29" ht="9.9499999999999993" customHeight="1" thickBot="1">
      <c r="A42"/>
      <c r="B42"/>
      <c r="C42" s="350"/>
      <c r="D42" s="351"/>
      <c r="E42" s="443"/>
      <c r="F42" s="444"/>
      <c r="G42" s="92">
        <v>8</v>
      </c>
      <c r="H42" s="70" t="str">
        <f t="shared" si="8"/>
        <v/>
      </c>
      <c r="I42" s="209" t="str">
        <f t="shared" si="11"/>
        <v/>
      </c>
      <c r="J42" s="71" t="str">
        <f t="shared" si="9"/>
        <v/>
      </c>
      <c r="K42" s="39" t="str">
        <f t="shared" si="10"/>
        <v/>
      </c>
      <c r="L42" s="253"/>
      <c r="M42" s="177" t="str">
        <f t="shared" si="2"/>
        <v xml:space="preserve"> </v>
      </c>
      <c r="N42" s="178" t="str">
        <f t="shared" si="3"/>
        <v xml:space="preserve"> </v>
      </c>
      <c r="O42" s="179" t="str">
        <f t="shared" si="4"/>
        <v xml:space="preserve"> </v>
      </c>
      <c r="P42" s="433"/>
      <c r="Q42"/>
      <c r="R42" s="29"/>
      <c r="S42" s="29"/>
      <c r="T42" s="29"/>
      <c r="U42"/>
      <c r="V42"/>
      <c r="W42"/>
      <c r="X42"/>
      <c r="Y42" s="344"/>
      <c r="Z42" s="361" t="s">
        <v>47</v>
      </c>
      <c r="AA42" s="362" t="s">
        <v>46</v>
      </c>
      <c r="AB42" s="363"/>
      <c r="AC42" s="29"/>
    </row>
    <row r="43" spans="1:29" ht="9.9499999999999993" customHeight="1" thickBot="1">
      <c r="C43" s="364" t="s">
        <v>18</v>
      </c>
      <c r="D43" s="365"/>
      <c r="E43" s="443"/>
      <c r="F43" s="444"/>
      <c r="G43" s="92">
        <v>9</v>
      </c>
      <c r="H43" s="70" t="str">
        <f t="shared" si="8"/>
        <v/>
      </c>
      <c r="I43" s="209" t="str">
        <f t="shared" si="11"/>
        <v/>
      </c>
      <c r="J43" s="71" t="str">
        <f t="shared" si="9"/>
        <v/>
      </c>
      <c r="K43" s="39" t="str">
        <f t="shared" si="10"/>
        <v/>
      </c>
      <c r="L43" s="253"/>
      <c r="M43" s="177" t="str">
        <f t="shared" si="2"/>
        <v xml:space="preserve"> </v>
      </c>
      <c r="N43" s="178" t="str">
        <f t="shared" si="3"/>
        <v xml:space="preserve"> </v>
      </c>
      <c r="O43" s="179" t="str">
        <f t="shared" si="4"/>
        <v xml:space="preserve"> </v>
      </c>
      <c r="P43" s="433"/>
      <c r="Q43"/>
      <c r="Z43" s="266"/>
      <c r="AA43" s="87" t="e">
        <f ca="1">IFERROR(VLOOKUP($Z43,Entries!$B$2:$E$1000,2,0),"")</f>
        <v>#NAME?</v>
      </c>
      <c r="AB43" s="87" t="e">
        <f ca="1">IFERROR(VLOOKUP($Z43,Entries!$B$2:$E$1000,3,0),"")</f>
        <v>#NAME?</v>
      </c>
      <c r="AC43" s="54" t="e">
        <f ca="1">IFERROR(VLOOKUP($Z43,Entries!$B$2:$E$1000,4,0),"")</f>
        <v>#NAME?</v>
      </c>
    </row>
    <row r="44" spans="1:29" ht="9.9499999999999993" customHeight="1" thickBot="1">
      <c r="C44" s="106" t="s">
        <v>15</v>
      </c>
      <c r="D44" s="291">
        <v>7.0046296296296289E-3</v>
      </c>
      <c r="E44" s="443"/>
      <c r="F44" s="444"/>
      <c r="G44" s="92">
        <v>10</v>
      </c>
      <c r="H44" s="70" t="str">
        <f t="shared" si="8"/>
        <v/>
      </c>
      <c r="I44" s="209" t="str">
        <f t="shared" si="11"/>
        <v/>
      </c>
      <c r="J44" s="71" t="str">
        <f t="shared" si="9"/>
        <v/>
      </c>
      <c r="K44" s="39" t="str">
        <f t="shared" si="10"/>
        <v/>
      </c>
      <c r="L44" s="253"/>
      <c r="M44" s="177" t="str">
        <f t="shared" si="2"/>
        <v xml:space="preserve"> </v>
      </c>
      <c r="N44" s="178" t="str">
        <f t="shared" si="3"/>
        <v xml:space="preserve"> </v>
      </c>
      <c r="O44" s="179" t="str">
        <f t="shared" si="4"/>
        <v xml:space="preserve"> </v>
      </c>
      <c r="P44" s="433"/>
      <c r="Q44"/>
      <c r="Z44" s="77"/>
      <c r="AA44" s="72" t="e">
        <f ca="1">IFERROR(VLOOKUP($Z43,Entries!$H$2:$K$1000,2,0),"")</f>
        <v>#NAME?</v>
      </c>
      <c r="AB44" s="210" t="e">
        <f ca="1">IFERROR(VLOOKUP($Z43,Entries!$H$2:$K$1000,3,0),"")</f>
        <v>#NAME?</v>
      </c>
      <c r="AC44" s="73" t="e">
        <f ca="1">IFERROR(VLOOKUP($Z43,Entries!$H$2:$K$1000,4,0),"")</f>
        <v>#NAME?</v>
      </c>
    </row>
    <row r="45" spans="1:29" ht="9.9499999999999993" customHeight="1">
      <c r="C45" s="107" t="s">
        <v>17</v>
      </c>
      <c r="D45" s="292">
        <v>7.0601851851851841E-3</v>
      </c>
      <c r="E45" s="443"/>
      <c r="F45" s="444"/>
      <c r="G45" s="92">
        <v>11</v>
      </c>
      <c r="H45" s="70" t="str">
        <f t="shared" si="8"/>
        <v/>
      </c>
      <c r="I45" s="209" t="str">
        <f t="shared" si="11"/>
        <v/>
      </c>
      <c r="J45" s="71" t="str">
        <f t="shared" si="9"/>
        <v/>
      </c>
      <c r="K45" s="39" t="str">
        <f t="shared" si="10"/>
        <v/>
      </c>
      <c r="L45" s="253"/>
      <c r="M45" s="177" t="str">
        <f t="shared" si="2"/>
        <v xml:space="preserve"> </v>
      </c>
      <c r="N45" s="178" t="str">
        <f t="shared" si="3"/>
        <v xml:space="preserve"> </v>
      </c>
      <c r="O45" s="179" t="str">
        <f t="shared" si="4"/>
        <v xml:space="preserve"> </v>
      </c>
      <c r="P45" s="433"/>
      <c r="Q45"/>
    </row>
    <row r="46" spans="1:29" ht="9.9499999999999993" customHeight="1" thickBot="1">
      <c r="C46" s="108" t="s">
        <v>16</v>
      </c>
      <c r="D46" s="293">
        <v>7.1759259259259259E-3</v>
      </c>
      <c r="E46" s="445"/>
      <c r="F46" s="446"/>
      <c r="G46" s="93">
        <v>12</v>
      </c>
      <c r="H46" s="72" t="str">
        <f t="shared" si="8"/>
        <v/>
      </c>
      <c r="I46" s="210" t="str">
        <f t="shared" si="11"/>
        <v/>
      </c>
      <c r="J46" s="73" t="str">
        <f t="shared" si="9"/>
        <v/>
      </c>
      <c r="K46" s="94" t="str">
        <f t="shared" si="10"/>
        <v/>
      </c>
      <c r="L46" s="257"/>
      <c r="M46" s="180" t="str">
        <f t="shared" si="2"/>
        <v xml:space="preserve"> </v>
      </c>
      <c r="N46" s="181" t="str">
        <f t="shared" si="3"/>
        <v xml:space="preserve"> </v>
      </c>
      <c r="O46" s="182" t="str">
        <f t="shared" si="4"/>
        <v xml:space="preserve"> </v>
      </c>
      <c r="P46" s="434"/>
      <c r="Q46"/>
    </row>
  </sheetData>
  <sheetProtection sheet="1" objects="1" scenarios="1"/>
  <mergeCells count="25"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  <mergeCell ref="Q2:T2"/>
    <mergeCell ref="U2:U34"/>
    <mergeCell ref="V2:X3"/>
    <mergeCell ref="Y2:Y42"/>
    <mergeCell ref="Z2:AB2"/>
    <mergeCell ref="Z42:AB42"/>
    <mergeCell ref="V16:X18"/>
    <mergeCell ref="V4:X6"/>
    <mergeCell ref="V7:X9"/>
    <mergeCell ref="V10:X12"/>
    <mergeCell ref="V13:X15"/>
    <mergeCell ref="A1:B1"/>
    <mergeCell ref="C1:AB1"/>
    <mergeCell ref="A2:B32"/>
    <mergeCell ref="C2:D42"/>
    <mergeCell ref="E2:G2"/>
  </mergeCells>
  <phoneticPr fontId="11" type="noConversion"/>
  <conditionalFormatting sqref="P3:P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G35:G46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L1" zoomScale="125" zoomScaleNormal="125" workbookViewId="0">
      <selection activeCell="Z3" sqref="Z3:AB5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2" width="12.7109375" style="47" customWidth="1"/>
    <col min="13" max="13" width="6.7109375" style="192" customWidth="1"/>
    <col min="14" max="14" width="6.7109375" style="184" customWidth="1"/>
    <col min="15" max="15" width="6.7109375" style="185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47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86</v>
      </c>
      <c r="D2" s="347"/>
      <c r="E2" s="411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26</v>
      </c>
      <c r="L2" s="79" t="s">
        <v>48</v>
      </c>
      <c r="M2" s="183" t="s">
        <v>15</v>
      </c>
      <c r="N2" s="173" t="s">
        <v>17</v>
      </c>
      <c r="O2" s="172" t="s">
        <v>16</v>
      </c>
      <c r="P2" s="80" t="s">
        <v>5</v>
      </c>
      <c r="Q2" s="438" t="s">
        <v>21</v>
      </c>
      <c r="R2" s="439"/>
      <c r="S2" s="439"/>
      <c r="T2" s="440"/>
      <c r="U2" s="354"/>
      <c r="V2" s="412" t="s">
        <v>12</v>
      </c>
      <c r="W2" s="413"/>
      <c r="X2" s="414"/>
      <c r="Y2" s="344"/>
      <c r="Z2" s="430" t="s">
        <v>13</v>
      </c>
      <c r="AA2" s="431"/>
      <c r="AB2" s="432"/>
    </row>
    <row r="3" spans="1:28" ht="9.9499999999999993" customHeight="1" thickBot="1">
      <c r="A3" s="344"/>
      <c r="B3" s="345"/>
      <c r="C3" s="348"/>
      <c r="D3" s="349"/>
      <c r="E3" s="335" t="s">
        <v>7</v>
      </c>
      <c r="F3" s="336"/>
      <c r="G3" s="336"/>
      <c r="H3" s="46" t="str">
        <f>IFERROR(VLOOKUP($J3,$Z$2:$AC$34,2,0),"")</f>
        <v/>
      </c>
      <c r="I3" s="223" t="str">
        <f>IFERROR(VLOOKUP($J3,$Z$2:$AC$34,3,0),"")</f>
        <v/>
      </c>
      <c r="J3" s="258"/>
      <c r="K3" s="294"/>
      <c r="L3" s="298"/>
      <c r="M3" s="174" t="str">
        <f>IF($K3&lt;$D$44,IF($K3&gt;0,"NEW","" )," ")</f>
        <v/>
      </c>
      <c r="N3" s="175" t="str">
        <f>IF($K3&lt;$D$45,IF($K3&gt;0,"YES","" )," ")</f>
        <v/>
      </c>
      <c r="O3" s="176" t="str">
        <f>IF($K3&lt;$D$46,IF($K3&gt;0,"YES","" )," ")</f>
        <v/>
      </c>
      <c r="P3" s="199" t="str">
        <f t="shared" ref="P3:P34" si="0">IF(K3&gt;0,RANK(K3,$K$3:$K$34,1),"No Runner")</f>
        <v>No Runner</v>
      </c>
      <c r="Q3" s="89">
        <f>K3</f>
        <v>0</v>
      </c>
      <c r="R3" s="87" t="str">
        <f t="shared" ref="R3:T34" si="1">H3</f>
        <v/>
      </c>
      <c r="S3" s="87" t="str">
        <f t="shared" si="1"/>
        <v/>
      </c>
      <c r="T3" s="58">
        <f>J3</f>
        <v>0</v>
      </c>
      <c r="U3" s="345"/>
      <c r="V3" s="415"/>
      <c r="W3" s="416"/>
      <c r="X3" s="417"/>
      <c r="Y3" s="344"/>
      <c r="Z3" s="267"/>
      <c r="AA3" s="268"/>
      <c r="AB3" s="269"/>
    </row>
    <row r="4" spans="1:28" ht="9.9499999999999993" customHeight="1">
      <c r="A4" s="344"/>
      <c r="B4" s="345"/>
      <c r="C4" s="348"/>
      <c r="D4" s="349"/>
      <c r="E4" s="338"/>
      <c r="F4" s="339"/>
      <c r="G4" s="339"/>
      <c r="H4" s="33" t="str">
        <f>IFERROR(VLOOKUP($J4,$Z$2:$AC$34,2,0),"")</f>
        <v/>
      </c>
      <c r="I4" s="20" t="str">
        <f>IFERROR(VLOOKUP($J4,$Z$2:$AC$34,3,0),"")</f>
        <v/>
      </c>
      <c r="J4" s="260"/>
      <c r="K4" s="295"/>
      <c r="L4" s="299"/>
      <c r="M4" s="177" t="str">
        <f t="shared" ref="M4:M46" si="2">IF($K4&lt;$D$44,IF($K4&gt;0,"NEW","" )," ")</f>
        <v/>
      </c>
      <c r="N4" s="178" t="str">
        <f t="shared" ref="N4:N46" si="3">IF($K4&lt;$D$45,IF($K4&gt;0,"YES","" )," ")</f>
        <v/>
      </c>
      <c r="O4" s="179" t="str">
        <f t="shared" ref="O4:O46" si="4">IF($K4&lt;$D$46,IF($K4&gt;0,"YES","" )," ")</f>
        <v/>
      </c>
      <c r="P4" s="200" t="str">
        <f t="shared" si="0"/>
        <v>No Runner</v>
      </c>
      <c r="Q4" s="90">
        <f t="shared" ref="Q4:Q34" si="5">K4</f>
        <v>0</v>
      </c>
      <c r="R4" s="86" t="str">
        <f t="shared" si="1"/>
        <v/>
      </c>
      <c r="S4" s="86" t="str">
        <f t="shared" si="1"/>
        <v/>
      </c>
      <c r="T4" s="63">
        <f t="shared" si="1"/>
        <v>0</v>
      </c>
      <c r="U4" s="345"/>
      <c r="V4" s="418" t="s">
        <v>20</v>
      </c>
      <c r="W4" s="419"/>
      <c r="X4" s="420"/>
      <c r="Y4" s="344"/>
      <c r="Z4" s="267"/>
      <c r="AA4" s="268"/>
      <c r="AB4" s="269"/>
    </row>
    <row r="5" spans="1:28" ht="9.9499999999999993" customHeight="1">
      <c r="A5" s="344"/>
      <c r="B5" s="345"/>
      <c r="C5" s="348"/>
      <c r="D5" s="349"/>
      <c r="E5" s="338"/>
      <c r="F5" s="339"/>
      <c r="G5" s="339"/>
      <c r="H5" s="33" t="str">
        <f t="shared" ref="H5:H34" si="6">IFERROR(VLOOKUP($J5,$Z$2:$AC$34,2,0),"")</f>
        <v/>
      </c>
      <c r="I5" s="20" t="str">
        <f t="shared" ref="I5:I34" si="7">IFERROR(VLOOKUP($J5,$Z$2:$AC$34,3,0),"")</f>
        <v/>
      </c>
      <c r="J5" s="260"/>
      <c r="K5" s="295"/>
      <c r="L5" s="299"/>
      <c r="M5" s="177" t="str">
        <f t="shared" si="2"/>
        <v/>
      </c>
      <c r="N5" s="178" t="str">
        <f t="shared" si="3"/>
        <v/>
      </c>
      <c r="O5" s="179" t="str">
        <f t="shared" si="4"/>
        <v/>
      </c>
      <c r="P5" s="200" t="str">
        <f t="shared" si="0"/>
        <v>No Runner</v>
      </c>
      <c r="Q5" s="90">
        <f t="shared" si="5"/>
        <v>0</v>
      </c>
      <c r="R5" s="86" t="str">
        <f t="shared" si="1"/>
        <v/>
      </c>
      <c r="S5" s="86" t="str">
        <f t="shared" si="1"/>
        <v/>
      </c>
      <c r="T5" s="63">
        <f t="shared" si="1"/>
        <v>0</v>
      </c>
      <c r="U5" s="345"/>
      <c r="V5" s="421"/>
      <c r="W5" s="422"/>
      <c r="X5" s="423"/>
      <c r="Y5" s="344"/>
      <c r="Z5" s="267"/>
      <c r="AA5" s="268"/>
      <c r="AB5" s="269"/>
    </row>
    <row r="6" spans="1:28" ht="9.9499999999999993" customHeight="1">
      <c r="A6" s="344"/>
      <c r="B6" s="345"/>
      <c r="C6" s="348"/>
      <c r="D6" s="349"/>
      <c r="E6" s="338"/>
      <c r="F6" s="339"/>
      <c r="G6" s="339"/>
      <c r="H6" s="33" t="str">
        <f t="shared" si="6"/>
        <v/>
      </c>
      <c r="I6" s="20" t="str">
        <f t="shared" si="7"/>
        <v/>
      </c>
      <c r="J6" s="260"/>
      <c r="K6" s="295"/>
      <c r="L6" s="299"/>
      <c r="M6" s="177" t="str">
        <f t="shared" si="2"/>
        <v/>
      </c>
      <c r="N6" s="178" t="str">
        <f t="shared" si="3"/>
        <v/>
      </c>
      <c r="O6" s="179" t="str">
        <f t="shared" si="4"/>
        <v/>
      </c>
      <c r="P6" s="200" t="str">
        <f t="shared" si="0"/>
        <v>No Runner</v>
      </c>
      <c r="Q6" s="90">
        <f t="shared" si="5"/>
        <v>0</v>
      </c>
      <c r="R6" s="86" t="str">
        <f t="shared" si="1"/>
        <v/>
      </c>
      <c r="S6" s="86" t="str">
        <f t="shared" si="1"/>
        <v/>
      </c>
      <c r="T6" s="63">
        <f t="shared" si="1"/>
        <v>0</v>
      </c>
      <c r="U6" s="345"/>
      <c r="V6" s="421"/>
      <c r="W6" s="422"/>
      <c r="X6" s="423"/>
      <c r="Y6" s="344"/>
      <c r="Z6" s="267"/>
      <c r="AA6" s="268"/>
      <c r="AB6" s="269"/>
    </row>
    <row r="7" spans="1:28" ht="9.9499999999999993" customHeight="1">
      <c r="A7" s="344"/>
      <c r="B7" s="345"/>
      <c r="C7" s="348"/>
      <c r="D7" s="349"/>
      <c r="E7" s="338"/>
      <c r="F7" s="339"/>
      <c r="G7" s="339"/>
      <c r="H7" s="33" t="str">
        <f t="shared" si="6"/>
        <v/>
      </c>
      <c r="I7" s="20" t="str">
        <f t="shared" si="7"/>
        <v/>
      </c>
      <c r="J7" s="260"/>
      <c r="K7" s="295"/>
      <c r="L7" s="299"/>
      <c r="M7" s="177" t="str">
        <f t="shared" si="2"/>
        <v/>
      </c>
      <c r="N7" s="178" t="str">
        <f t="shared" si="3"/>
        <v/>
      </c>
      <c r="O7" s="179" t="str">
        <f t="shared" si="4"/>
        <v/>
      </c>
      <c r="P7" s="200" t="str">
        <f t="shared" si="0"/>
        <v>No Runner</v>
      </c>
      <c r="Q7" s="90">
        <f t="shared" si="5"/>
        <v>0</v>
      </c>
      <c r="R7" s="86" t="str">
        <f t="shared" si="1"/>
        <v/>
      </c>
      <c r="S7" s="86" t="str">
        <f t="shared" si="1"/>
        <v/>
      </c>
      <c r="T7" s="63">
        <f t="shared" si="1"/>
        <v>0</v>
      </c>
      <c r="U7" s="345"/>
      <c r="V7" s="418" t="s">
        <v>55</v>
      </c>
      <c r="W7" s="419"/>
      <c r="X7" s="420"/>
      <c r="Y7" s="344"/>
      <c r="Z7" s="267"/>
      <c r="AA7" s="268"/>
      <c r="AB7" s="269"/>
    </row>
    <row r="8" spans="1:28" ht="9.9499999999999993" customHeight="1">
      <c r="A8" s="344"/>
      <c r="B8" s="345"/>
      <c r="C8" s="348"/>
      <c r="D8" s="349"/>
      <c r="E8" s="338"/>
      <c r="F8" s="339"/>
      <c r="G8" s="339"/>
      <c r="H8" s="33" t="str">
        <f t="shared" si="6"/>
        <v/>
      </c>
      <c r="I8" s="20" t="str">
        <f t="shared" si="7"/>
        <v/>
      </c>
      <c r="J8" s="260"/>
      <c r="K8" s="295"/>
      <c r="L8" s="299"/>
      <c r="M8" s="177" t="str">
        <f t="shared" si="2"/>
        <v/>
      </c>
      <c r="N8" s="178" t="str">
        <f t="shared" si="3"/>
        <v/>
      </c>
      <c r="O8" s="179" t="str">
        <f t="shared" si="4"/>
        <v/>
      </c>
      <c r="P8" s="200" t="str">
        <f t="shared" si="0"/>
        <v>No Runner</v>
      </c>
      <c r="Q8" s="90">
        <f t="shared" si="5"/>
        <v>0</v>
      </c>
      <c r="R8" s="86" t="str">
        <f t="shared" si="1"/>
        <v/>
      </c>
      <c r="S8" s="86" t="str">
        <f t="shared" si="1"/>
        <v/>
      </c>
      <c r="T8" s="63">
        <f t="shared" si="1"/>
        <v>0</v>
      </c>
      <c r="U8" s="345"/>
      <c r="V8" s="421"/>
      <c r="W8" s="422"/>
      <c r="X8" s="423"/>
      <c r="Y8" s="344"/>
      <c r="Z8" s="267"/>
      <c r="AA8" s="268"/>
      <c r="AB8" s="269"/>
    </row>
    <row r="9" spans="1:28" ht="9.9499999999999993" customHeight="1">
      <c r="A9" s="344"/>
      <c r="B9" s="345"/>
      <c r="C9" s="348"/>
      <c r="D9" s="349"/>
      <c r="E9" s="338"/>
      <c r="F9" s="339"/>
      <c r="G9" s="339"/>
      <c r="H9" s="34" t="str">
        <f t="shared" si="6"/>
        <v/>
      </c>
      <c r="I9" s="21" t="str">
        <f t="shared" si="7"/>
        <v/>
      </c>
      <c r="J9" s="260"/>
      <c r="K9" s="295"/>
      <c r="L9" s="299"/>
      <c r="M9" s="177" t="str">
        <f t="shared" si="2"/>
        <v/>
      </c>
      <c r="N9" s="178" t="str">
        <f t="shared" si="3"/>
        <v/>
      </c>
      <c r="O9" s="179" t="str">
        <f t="shared" si="4"/>
        <v/>
      </c>
      <c r="P9" s="200" t="str">
        <f t="shared" si="0"/>
        <v>No Runner</v>
      </c>
      <c r="Q9" s="90">
        <f t="shared" si="5"/>
        <v>0</v>
      </c>
      <c r="R9" s="86" t="str">
        <f t="shared" si="1"/>
        <v/>
      </c>
      <c r="S9" s="86" t="str">
        <f t="shared" si="1"/>
        <v/>
      </c>
      <c r="T9" s="63">
        <f t="shared" si="1"/>
        <v>0</v>
      </c>
      <c r="U9" s="345"/>
      <c r="V9" s="421"/>
      <c r="W9" s="422"/>
      <c r="X9" s="423"/>
      <c r="Y9" s="344"/>
      <c r="Z9" s="267"/>
      <c r="AA9" s="268"/>
      <c r="AB9" s="269"/>
    </row>
    <row r="10" spans="1:28" ht="9.9499999999999993" customHeight="1">
      <c r="A10" s="344"/>
      <c r="B10" s="345"/>
      <c r="C10" s="348"/>
      <c r="D10" s="349"/>
      <c r="E10" s="338"/>
      <c r="F10" s="339"/>
      <c r="G10" s="339"/>
      <c r="H10" s="33" t="str">
        <f t="shared" si="6"/>
        <v/>
      </c>
      <c r="I10" s="20" t="str">
        <f t="shared" si="7"/>
        <v/>
      </c>
      <c r="J10" s="260"/>
      <c r="K10" s="295"/>
      <c r="L10" s="299"/>
      <c r="M10" s="177" t="str">
        <f t="shared" si="2"/>
        <v/>
      </c>
      <c r="N10" s="178" t="str">
        <f t="shared" si="3"/>
        <v/>
      </c>
      <c r="O10" s="179" t="str">
        <f t="shared" si="4"/>
        <v/>
      </c>
      <c r="P10" s="200" t="str">
        <f t="shared" si="0"/>
        <v>No Runner</v>
      </c>
      <c r="Q10" s="90">
        <f t="shared" si="5"/>
        <v>0</v>
      </c>
      <c r="R10" s="86" t="str">
        <f t="shared" si="1"/>
        <v/>
      </c>
      <c r="S10" s="86" t="str">
        <f t="shared" si="1"/>
        <v/>
      </c>
      <c r="T10" s="63">
        <f t="shared" si="1"/>
        <v>0</v>
      </c>
      <c r="U10" s="345"/>
      <c r="V10" s="332"/>
      <c r="W10" s="333"/>
      <c r="X10" s="334"/>
      <c r="Y10" s="344"/>
      <c r="Z10" s="267"/>
      <c r="AA10" s="268"/>
      <c r="AB10" s="269"/>
    </row>
    <row r="11" spans="1:28" ht="9.9499999999999993" customHeight="1">
      <c r="A11" s="344"/>
      <c r="B11" s="345"/>
      <c r="C11" s="348"/>
      <c r="D11" s="349"/>
      <c r="E11" s="338"/>
      <c r="F11" s="339"/>
      <c r="G11" s="339"/>
      <c r="H11" s="33" t="str">
        <f t="shared" si="6"/>
        <v/>
      </c>
      <c r="I11" s="20" t="str">
        <f t="shared" si="7"/>
        <v/>
      </c>
      <c r="J11" s="260"/>
      <c r="K11" s="295"/>
      <c r="L11" s="299"/>
      <c r="M11" s="177" t="str">
        <f t="shared" si="2"/>
        <v/>
      </c>
      <c r="N11" s="178" t="str">
        <f t="shared" si="3"/>
        <v/>
      </c>
      <c r="O11" s="179" t="str">
        <f t="shared" si="4"/>
        <v/>
      </c>
      <c r="P11" s="200" t="str">
        <f t="shared" si="0"/>
        <v>No Runner</v>
      </c>
      <c r="Q11" s="90">
        <f t="shared" si="5"/>
        <v>0</v>
      </c>
      <c r="R11" s="86" t="str">
        <f t="shared" si="1"/>
        <v/>
      </c>
      <c r="S11" s="86" t="str">
        <f t="shared" si="1"/>
        <v/>
      </c>
      <c r="T11" s="63">
        <f t="shared" si="1"/>
        <v>0</v>
      </c>
      <c r="U11" s="345"/>
      <c r="V11" s="326"/>
      <c r="W11" s="327"/>
      <c r="X11" s="328"/>
      <c r="Y11" s="344"/>
      <c r="Z11" s="267"/>
      <c r="AA11" s="268"/>
      <c r="AB11" s="269"/>
    </row>
    <row r="12" spans="1:28" ht="9.9499999999999993" customHeight="1">
      <c r="A12" s="344"/>
      <c r="B12" s="345"/>
      <c r="C12" s="348"/>
      <c r="D12" s="349"/>
      <c r="E12" s="338"/>
      <c r="F12" s="339"/>
      <c r="G12" s="339"/>
      <c r="H12" s="33" t="str">
        <f t="shared" si="6"/>
        <v/>
      </c>
      <c r="I12" s="20" t="str">
        <f t="shared" si="7"/>
        <v/>
      </c>
      <c r="J12" s="260"/>
      <c r="K12" s="295"/>
      <c r="L12" s="299"/>
      <c r="M12" s="177" t="str">
        <f t="shared" si="2"/>
        <v/>
      </c>
      <c r="N12" s="178" t="str">
        <f t="shared" si="3"/>
        <v/>
      </c>
      <c r="O12" s="179" t="str">
        <f t="shared" si="4"/>
        <v/>
      </c>
      <c r="P12" s="200" t="str">
        <f t="shared" si="0"/>
        <v>No Runner</v>
      </c>
      <c r="Q12" s="90">
        <f t="shared" si="5"/>
        <v>0</v>
      </c>
      <c r="R12" s="86" t="str">
        <f t="shared" si="1"/>
        <v/>
      </c>
      <c r="S12" s="86" t="str">
        <f t="shared" si="1"/>
        <v/>
      </c>
      <c r="T12" s="63">
        <f t="shared" si="1"/>
        <v>0</v>
      </c>
      <c r="U12" s="345"/>
      <c r="V12" s="329"/>
      <c r="W12" s="330"/>
      <c r="X12" s="331"/>
      <c r="Y12" s="344"/>
      <c r="Z12" s="267"/>
      <c r="AA12" s="268"/>
      <c r="AB12" s="269"/>
    </row>
    <row r="13" spans="1:28" ht="9.9499999999999993" customHeight="1">
      <c r="A13" s="344"/>
      <c r="B13" s="345"/>
      <c r="C13" s="348"/>
      <c r="D13" s="349"/>
      <c r="E13" s="338"/>
      <c r="F13" s="339"/>
      <c r="G13" s="339"/>
      <c r="H13" s="33" t="str">
        <f t="shared" si="6"/>
        <v/>
      </c>
      <c r="I13" s="20" t="str">
        <f t="shared" si="7"/>
        <v/>
      </c>
      <c r="J13" s="260"/>
      <c r="K13" s="295"/>
      <c r="L13" s="299"/>
      <c r="M13" s="177" t="str">
        <f t="shared" si="2"/>
        <v/>
      </c>
      <c r="N13" s="178" t="str">
        <f t="shared" si="3"/>
        <v/>
      </c>
      <c r="O13" s="179" t="str">
        <f t="shared" si="4"/>
        <v/>
      </c>
      <c r="P13" s="200" t="str">
        <f t="shared" si="0"/>
        <v>No Runner</v>
      </c>
      <c r="Q13" s="90">
        <f t="shared" si="5"/>
        <v>0</v>
      </c>
      <c r="R13" s="86" t="str">
        <f t="shared" si="1"/>
        <v/>
      </c>
      <c r="S13" s="86" t="str">
        <f t="shared" si="1"/>
        <v/>
      </c>
      <c r="T13" s="63">
        <f t="shared" si="1"/>
        <v>0</v>
      </c>
      <c r="U13" s="345"/>
      <c r="V13" s="332"/>
      <c r="W13" s="333"/>
      <c r="X13" s="334"/>
      <c r="Y13" s="344"/>
      <c r="Z13" s="267"/>
      <c r="AA13" s="268"/>
      <c r="AB13" s="269"/>
    </row>
    <row r="14" spans="1:28" ht="9.9499999999999993" customHeight="1">
      <c r="A14" s="344"/>
      <c r="B14" s="345"/>
      <c r="C14" s="348"/>
      <c r="D14" s="349"/>
      <c r="E14" s="338"/>
      <c r="F14" s="339"/>
      <c r="G14" s="339"/>
      <c r="H14" s="33" t="str">
        <f t="shared" si="6"/>
        <v/>
      </c>
      <c r="I14" s="20" t="str">
        <f t="shared" si="7"/>
        <v/>
      </c>
      <c r="J14" s="260"/>
      <c r="K14" s="295"/>
      <c r="L14" s="299"/>
      <c r="M14" s="177" t="str">
        <f t="shared" si="2"/>
        <v/>
      </c>
      <c r="N14" s="178" t="str">
        <f t="shared" si="3"/>
        <v/>
      </c>
      <c r="O14" s="179" t="str">
        <f t="shared" si="4"/>
        <v/>
      </c>
      <c r="P14" s="200" t="str">
        <f t="shared" si="0"/>
        <v>No Runner</v>
      </c>
      <c r="Q14" s="90">
        <f t="shared" si="5"/>
        <v>0</v>
      </c>
      <c r="R14" s="86" t="str">
        <f t="shared" si="1"/>
        <v/>
      </c>
      <c r="S14" s="86" t="str">
        <f t="shared" si="1"/>
        <v/>
      </c>
      <c r="T14" s="63">
        <f t="shared" si="1"/>
        <v>0</v>
      </c>
      <c r="U14" s="345"/>
      <c r="V14" s="326"/>
      <c r="W14" s="327"/>
      <c r="X14" s="328"/>
      <c r="Y14" s="344"/>
      <c r="Z14" s="267"/>
      <c r="AA14" s="268"/>
      <c r="AB14" s="269"/>
    </row>
    <row r="15" spans="1:28" ht="9.9499999999999993" customHeight="1">
      <c r="A15" s="344"/>
      <c r="B15" s="345"/>
      <c r="C15" s="348"/>
      <c r="D15" s="349"/>
      <c r="E15" s="338"/>
      <c r="F15" s="339"/>
      <c r="G15" s="339"/>
      <c r="H15" s="33" t="str">
        <f t="shared" si="6"/>
        <v/>
      </c>
      <c r="I15" s="20" t="str">
        <f t="shared" si="7"/>
        <v/>
      </c>
      <c r="J15" s="260"/>
      <c r="K15" s="295"/>
      <c r="L15" s="299"/>
      <c r="M15" s="177" t="str">
        <f t="shared" si="2"/>
        <v/>
      </c>
      <c r="N15" s="178" t="str">
        <f t="shared" si="3"/>
        <v/>
      </c>
      <c r="O15" s="179" t="str">
        <f t="shared" si="4"/>
        <v/>
      </c>
      <c r="P15" s="200" t="str">
        <f t="shared" si="0"/>
        <v>No Runner</v>
      </c>
      <c r="Q15" s="90">
        <f t="shared" si="5"/>
        <v>0</v>
      </c>
      <c r="R15" s="86" t="str">
        <f t="shared" si="1"/>
        <v/>
      </c>
      <c r="S15" s="86" t="str">
        <f t="shared" si="1"/>
        <v/>
      </c>
      <c r="T15" s="63">
        <f t="shared" si="1"/>
        <v>0</v>
      </c>
      <c r="U15" s="345"/>
      <c r="V15" s="329"/>
      <c r="W15" s="330"/>
      <c r="X15" s="331"/>
      <c r="Y15" s="344"/>
      <c r="Z15" s="267"/>
      <c r="AA15" s="268"/>
      <c r="AB15" s="269"/>
    </row>
    <row r="16" spans="1:28" ht="9.9499999999999993" customHeight="1">
      <c r="A16" s="344"/>
      <c r="B16" s="345"/>
      <c r="C16" s="348"/>
      <c r="D16" s="349"/>
      <c r="E16" s="338"/>
      <c r="F16" s="339"/>
      <c r="G16" s="339"/>
      <c r="H16" s="35" t="str">
        <f t="shared" si="6"/>
        <v/>
      </c>
      <c r="I16" s="224" t="str">
        <f t="shared" si="7"/>
        <v/>
      </c>
      <c r="J16" s="260"/>
      <c r="K16" s="295"/>
      <c r="L16" s="299"/>
      <c r="M16" s="177" t="str">
        <f t="shared" si="2"/>
        <v/>
      </c>
      <c r="N16" s="178" t="str">
        <f t="shared" si="3"/>
        <v/>
      </c>
      <c r="O16" s="179" t="str">
        <f t="shared" si="4"/>
        <v/>
      </c>
      <c r="P16" s="200" t="str">
        <f t="shared" si="0"/>
        <v>No Runner</v>
      </c>
      <c r="Q16" s="90">
        <f t="shared" si="5"/>
        <v>0</v>
      </c>
      <c r="R16" s="86" t="str">
        <f t="shared" si="1"/>
        <v/>
      </c>
      <c r="S16" s="86" t="str">
        <f t="shared" si="1"/>
        <v/>
      </c>
      <c r="T16" s="63">
        <f t="shared" si="1"/>
        <v>0</v>
      </c>
      <c r="U16" s="345"/>
      <c r="V16" s="332"/>
      <c r="W16" s="333"/>
      <c r="X16" s="334"/>
      <c r="Y16" s="344"/>
      <c r="Z16" s="267"/>
      <c r="AA16" s="268"/>
      <c r="AB16" s="269"/>
    </row>
    <row r="17" spans="1:28" ht="9.9499999999999993" customHeight="1">
      <c r="A17" s="344"/>
      <c r="B17" s="345"/>
      <c r="C17" s="348"/>
      <c r="D17" s="349"/>
      <c r="E17" s="338"/>
      <c r="F17" s="339"/>
      <c r="G17" s="339"/>
      <c r="H17" s="7" t="str">
        <f t="shared" si="6"/>
        <v/>
      </c>
      <c r="I17" s="10" t="str">
        <f t="shared" si="7"/>
        <v/>
      </c>
      <c r="J17" s="262"/>
      <c r="K17" s="295"/>
      <c r="L17" s="299"/>
      <c r="M17" s="177" t="str">
        <f t="shared" si="2"/>
        <v/>
      </c>
      <c r="N17" s="178" t="str">
        <f t="shared" si="3"/>
        <v/>
      </c>
      <c r="O17" s="179" t="str">
        <f t="shared" si="4"/>
        <v/>
      </c>
      <c r="P17" s="200" t="str">
        <f t="shared" si="0"/>
        <v>No Runner</v>
      </c>
      <c r="Q17" s="90">
        <f t="shared" si="5"/>
        <v>0</v>
      </c>
      <c r="R17" s="86" t="str">
        <f t="shared" si="1"/>
        <v/>
      </c>
      <c r="S17" s="86" t="str">
        <f t="shared" si="1"/>
        <v/>
      </c>
      <c r="T17" s="63">
        <f t="shared" si="1"/>
        <v>0</v>
      </c>
      <c r="U17" s="345"/>
      <c r="V17" s="326"/>
      <c r="W17" s="327"/>
      <c r="X17" s="328"/>
      <c r="Y17" s="344"/>
      <c r="Z17" s="267"/>
      <c r="AA17" s="268"/>
      <c r="AB17" s="269"/>
    </row>
    <row r="18" spans="1:28" ht="9.9499999999999993" customHeight="1">
      <c r="A18" s="344"/>
      <c r="B18" s="345"/>
      <c r="C18" s="348"/>
      <c r="D18" s="349"/>
      <c r="E18" s="338"/>
      <c r="F18" s="339"/>
      <c r="G18" s="339"/>
      <c r="H18" s="7" t="str">
        <f t="shared" si="6"/>
        <v/>
      </c>
      <c r="I18" s="10" t="str">
        <f t="shared" si="7"/>
        <v/>
      </c>
      <c r="J18" s="262"/>
      <c r="K18" s="295"/>
      <c r="L18" s="299"/>
      <c r="M18" s="177" t="str">
        <f t="shared" si="2"/>
        <v/>
      </c>
      <c r="N18" s="178" t="str">
        <f t="shared" si="3"/>
        <v/>
      </c>
      <c r="O18" s="179" t="str">
        <f t="shared" si="4"/>
        <v/>
      </c>
      <c r="P18" s="200" t="str">
        <f t="shared" si="0"/>
        <v>No Runner</v>
      </c>
      <c r="Q18" s="90">
        <f t="shared" si="5"/>
        <v>0</v>
      </c>
      <c r="R18" s="86" t="str">
        <f t="shared" si="1"/>
        <v/>
      </c>
      <c r="S18" s="86" t="str">
        <f t="shared" si="1"/>
        <v/>
      </c>
      <c r="T18" s="63">
        <f t="shared" si="1"/>
        <v>0</v>
      </c>
      <c r="U18" s="345"/>
      <c r="V18" s="329"/>
      <c r="W18" s="330"/>
      <c r="X18" s="331"/>
      <c r="Y18" s="344"/>
      <c r="Z18" s="267"/>
      <c r="AA18" s="268"/>
      <c r="AB18" s="269"/>
    </row>
    <row r="19" spans="1:28" ht="9.9499999999999993" customHeight="1">
      <c r="A19" s="344"/>
      <c r="B19" s="345"/>
      <c r="C19" s="348"/>
      <c r="D19" s="349"/>
      <c r="E19" s="338"/>
      <c r="F19" s="339"/>
      <c r="G19" s="339"/>
      <c r="H19" s="34" t="str">
        <f t="shared" si="6"/>
        <v/>
      </c>
      <c r="I19" s="21" t="str">
        <f t="shared" si="7"/>
        <v/>
      </c>
      <c r="J19" s="260"/>
      <c r="K19" s="295"/>
      <c r="L19" s="299"/>
      <c r="M19" s="177" t="str">
        <f t="shared" si="2"/>
        <v/>
      </c>
      <c r="N19" s="178" t="str">
        <f t="shared" si="3"/>
        <v/>
      </c>
      <c r="O19" s="179" t="str">
        <f t="shared" si="4"/>
        <v/>
      </c>
      <c r="P19" s="200" t="str">
        <f t="shared" si="0"/>
        <v>No Runner</v>
      </c>
      <c r="Q19" s="90">
        <f t="shared" si="5"/>
        <v>0</v>
      </c>
      <c r="R19" s="86" t="str">
        <f t="shared" si="1"/>
        <v/>
      </c>
      <c r="S19" s="86" t="str">
        <f t="shared" si="1"/>
        <v/>
      </c>
      <c r="T19" s="63">
        <f t="shared" si="1"/>
        <v>0</v>
      </c>
      <c r="U19" s="345"/>
      <c r="V19" s="332"/>
      <c r="W19" s="333"/>
      <c r="X19" s="334"/>
      <c r="Y19" s="344"/>
      <c r="Z19" s="267"/>
      <c r="AA19" s="268"/>
      <c r="AB19" s="269"/>
    </row>
    <row r="20" spans="1:28" ht="9.9499999999999993" customHeight="1">
      <c r="A20" s="344"/>
      <c r="B20" s="345"/>
      <c r="C20" s="348"/>
      <c r="D20" s="349"/>
      <c r="E20" s="338"/>
      <c r="F20" s="339"/>
      <c r="G20" s="339"/>
      <c r="H20" s="33" t="str">
        <f t="shared" si="6"/>
        <v/>
      </c>
      <c r="I20" s="20" t="str">
        <f t="shared" si="7"/>
        <v/>
      </c>
      <c r="J20" s="260"/>
      <c r="K20" s="295"/>
      <c r="L20" s="299"/>
      <c r="M20" s="177" t="str">
        <f t="shared" si="2"/>
        <v/>
      </c>
      <c r="N20" s="178" t="str">
        <f t="shared" si="3"/>
        <v/>
      </c>
      <c r="O20" s="179" t="str">
        <f t="shared" si="4"/>
        <v/>
      </c>
      <c r="P20" s="200" t="str">
        <f t="shared" si="0"/>
        <v>No Runner</v>
      </c>
      <c r="Q20" s="90">
        <f t="shared" si="5"/>
        <v>0</v>
      </c>
      <c r="R20" s="86" t="str">
        <f t="shared" si="1"/>
        <v/>
      </c>
      <c r="S20" s="86" t="str">
        <f t="shared" si="1"/>
        <v/>
      </c>
      <c r="T20" s="63">
        <f t="shared" si="1"/>
        <v>0</v>
      </c>
      <c r="U20" s="345"/>
      <c r="V20" s="326"/>
      <c r="W20" s="327"/>
      <c r="X20" s="328"/>
      <c r="Y20" s="344"/>
      <c r="Z20" s="267"/>
      <c r="AA20" s="268"/>
      <c r="AB20" s="269"/>
    </row>
    <row r="21" spans="1:28" ht="9.9499999999999993" customHeight="1">
      <c r="A21" s="344"/>
      <c r="B21" s="345"/>
      <c r="C21" s="348"/>
      <c r="D21" s="349"/>
      <c r="E21" s="338"/>
      <c r="F21" s="339"/>
      <c r="G21" s="339"/>
      <c r="H21" s="34" t="str">
        <f t="shared" si="6"/>
        <v/>
      </c>
      <c r="I21" s="21" t="str">
        <f t="shared" si="7"/>
        <v/>
      </c>
      <c r="J21" s="260"/>
      <c r="K21" s="295"/>
      <c r="L21" s="299"/>
      <c r="M21" s="177" t="str">
        <f t="shared" si="2"/>
        <v/>
      </c>
      <c r="N21" s="178" t="str">
        <f t="shared" si="3"/>
        <v/>
      </c>
      <c r="O21" s="179" t="str">
        <f t="shared" si="4"/>
        <v/>
      </c>
      <c r="P21" s="200" t="str">
        <f t="shared" si="0"/>
        <v>No Runner</v>
      </c>
      <c r="Q21" s="90">
        <f t="shared" si="5"/>
        <v>0</v>
      </c>
      <c r="R21" s="86" t="str">
        <f t="shared" si="1"/>
        <v/>
      </c>
      <c r="S21" s="86" t="str">
        <f t="shared" si="1"/>
        <v/>
      </c>
      <c r="T21" s="63">
        <f t="shared" si="1"/>
        <v>0</v>
      </c>
      <c r="U21" s="345"/>
      <c r="V21" s="329"/>
      <c r="W21" s="330"/>
      <c r="X21" s="331"/>
      <c r="Y21" s="344"/>
      <c r="Z21" s="267"/>
      <c r="AA21" s="268"/>
      <c r="AB21" s="269"/>
    </row>
    <row r="22" spans="1:28" ht="9.9499999999999993" customHeight="1">
      <c r="A22" s="344"/>
      <c r="B22" s="345"/>
      <c r="C22" s="348"/>
      <c r="D22" s="349"/>
      <c r="E22" s="338"/>
      <c r="F22" s="339"/>
      <c r="G22" s="339"/>
      <c r="H22" s="34" t="str">
        <f t="shared" si="6"/>
        <v/>
      </c>
      <c r="I22" s="21" t="str">
        <f t="shared" si="7"/>
        <v/>
      </c>
      <c r="J22" s="260"/>
      <c r="K22" s="295"/>
      <c r="L22" s="299"/>
      <c r="M22" s="177" t="str">
        <f t="shared" si="2"/>
        <v/>
      </c>
      <c r="N22" s="178" t="str">
        <f t="shared" si="3"/>
        <v/>
      </c>
      <c r="O22" s="179" t="str">
        <f t="shared" si="4"/>
        <v/>
      </c>
      <c r="P22" s="200" t="str">
        <f t="shared" si="0"/>
        <v>No Runner</v>
      </c>
      <c r="Q22" s="90">
        <f t="shared" si="5"/>
        <v>0</v>
      </c>
      <c r="R22" s="86" t="str">
        <f t="shared" si="1"/>
        <v/>
      </c>
      <c r="S22" s="86" t="str">
        <f t="shared" si="1"/>
        <v/>
      </c>
      <c r="T22" s="63">
        <f t="shared" si="1"/>
        <v>0</v>
      </c>
      <c r="U22" s="345"/>
      <c r="V22" s="366"/>
      <c r="W22" s="367"/>
      <c r="X22" s="368"/>
      <c r="Y22" s="344"/>
      <c r="Z22" s="267"/>
      <c r="AA22" s="268"/>
      <c r="AB22" s="269"/>
    </row>
    <row r="23" spans="1:28" ht="9.9499999999999993" customHeight="1">
      <c r="A23" s="344"/>
      <c r="B23" s="345"/>
      <c r="C23" s="348"/>
      <c r="D23" s="349"/>
      <c r="E23" s="338"/>
      <c r="F23" s="339"/>
      <c r="G23" s="339"/>
      <c r="H23" s="33" t="str">
        <f t="shared" si="6"/>
        <v/>
      </c>
      <c r="I23" s="20" t="str">
        <f t="shared" si="7"/>
        <v/>
      </c>
      <c r="J23" s="260"/>
      <c r="K23" s="295"/>
      <c r="L23" s="299"/>
      <c r="M23" s="177" t="str">
        <f t="shared" si="2"/>
        <v/>
      </c>
      <c r="N23" s="178" t="str">
        <f t="shared" si="3"/>
        <v/>
      </c>
      <c r="O23" s="179" t="str">
        <f t="shared" si="4"/>
        <v/>
      </c>
      <c r="P23" s="200" t="str">
        <f t="shared" si="0"/>
        <v>No Runner</v>
      </c>
      <c r="Q23" s="90">
        <f t="shared" si="5"/>
        <v>0</v>
      </c>
      <c r="R23" s="86" t="str">
        <f t="shared" si="1"/>
        <v/>
      </c>
      <c r="S23" s="86" t="str">
        <f t="shared" si="1"/>
        <v/>
      </c>
      <c r="T23" s="63">
        <f t="shared" si="1"/>
        <v>0</v>
      </c>
      <c r="U23" s="345"/>
      <c r="V23" s="369"/>
      <c r="W23" s="370"/>
      <c r="X23" s="371"/>
      <c r="Y23" s="344"/>
      <c r="Z23" s="267"/>
      <c r="AA23" s="268"/>
      <c r="AB23" s="269"/>
    </row>
    <row r="24" spans="1:28" ht="9.9499999999999993" customHeight="1">
      <c r="A24" s="344"/>
      <c r="B24" s="345"/>
      <c r="C24" s="348"/>
      <c r="D24" s="349"/>
      <c r="E24" s="338"/>
      <c r="F24" s="339"/>
      <c r="G24" s="339"/>
      <c r="H24" s="33" t="str">
        <f t="shared" si="6"/>
        <v/>
      </c>
      <c r="I24" s="20" t="str">
        <f t="shared" si="7"/>
        <v/>
      </c>
      <c r="J24" s="260"/>
      <c r="K24" s="295"/>
      <c r="L24" s="299"/>
      <c r="M24" s="177" t="str">
        <f t="shared" si="2"/>
        <v/>
      </c>
      <c r="N24" s="178" t="str">
        <f t="shared" si="3"/>
        <v/>
      </c>
      <c r="O24" s="179" t="str">
        <f t="shared" si="4"/>
        <v/>
      </c>
      <c r="P24" s="200" t="str">
        <f t="shared" si="0"/>
        <v>No Runner</v>
      </c>
      <c r="Q24" s="90">
        <f t="shared" si="5"/>
        <v>0</v>
      </c>
      <c r="R24" s="86" t="str">
        <f t="shared" si="1"/>
        <v/>
      </c>
      <c r="S24" s="86" t="str">
        <f t="shared" si="1"/>
        <v/>
      </c>
      <c r="T24" s="63">
        <f t="shared" si="1"/>
        <v>0</v>
      </c>
      <c r="U24" s="345"/>
      <c r="V24" s="372"/>
      <c r="W24" s="373"/>
      <c r="X24" s="374"/>
      <c r="Y24" s="344"/>
      <c r="Z24" s="267"/>
      <c r="AA24" s="268"/>
      <c r="AB24" s="269"/>
    </row>
    <row r="25" spans="1:28" ht="9.9499999999999993" customHeight="1">
      <c r="A25" s="344"/>
      <c r="B25" s="345"/>
      <c r="C25" s="348"/>
      <c r="D25" s="349"/>
      <c r="E25" s="338"/>
      <c r="F25" s="339"/>
      <c r="G25" s="339"/>
      <c r="H25" s="7" t="str">
        <f t="shared" si="6"/>
        <v/>
      </c>
      <c r="I25" s="10" t="str">
        <f t="shared" si="7"/>
        <v/>
      </c>
      <c r="J25" s="262"/>
      <c r="K25" s="295"/>
      <c r="L25" s="299"/>
      <c r="M25" s="177" t="str">
        <f t="shared" si="2"/>
        <v/>
      </c>
      <c r="N25" s="178" t="str">
        <f t="shared" si="3"/>
        <v/>
      </c>
      <c r="O25" s="179" t="str">
        <f t="shared" si="4"/>
        <v/>
      </c>
      <c r="P25" s="200" t="str">
        <f t="shared" si="0"/>
        <v>No Runner</v>
      </c>
      <c r="Q25" s="90">
        <f t="shared" si="5"/>
        <v>0</v>
      </c>
      <c r="R25" s="86" t="str">
        <f t="shared" si="1"/>
        <v/>
      </c>
      <c r="S25" s="86" t="str">
        <f t="shared" si="1"/>
        <v/>
      </c>
      <c r="T25" s="63">
        <f t="shared" si="1"/>
        <v>0</v>
      </c>
      <c r="U25" s="345"/>
      <c r="V25" s="424"/>
      <c r="W25" s="425"/>
      <c r="X25" s="426"/>
      <c r="Y25" s="344"/>
      <c r="Z25" s="267"/>
      <c r="AA25" s="268"/>
      <c r="AB25" s="269"/>
    </row>
    <row r="26" spans="1:28" ht="9.9499999999999993" customHeight="1">
      <c r="A26" s="344"/>
      <c r="B26" s="345"/>
      <c r="C26" s="348"/>
      <c r="D26" s="349"/>
      <c r="E26" s="338"/>
      <c r="F26" s="339"/>
      <c r="G26" s="339"/>
      <c r="H26" s="7" t="str">
        <f t="shared" si="6"/>
        <v/>
      </c>
      <c r="I26" s="10" t="str">
        <f t="shared" si="7"/>
        <v/>
      </c>
      <c r="J26" s="262"/>
      <c r="K26" s="295"/>
      <c r="L26" s="299"/>
      <c r="M26" s="177" t="str">
        <f t="shared" si="2"/>
        <v/>
      </c>
      <c r="N26" s="178" t="str">
        <f t="shared" si="3"/>
        <v/>
      </c>
      <c r="O26" s="179" t="str">
        <f t="shared" si="4"/>
        <v/>
      </c>
      <c r="P26" s="200" t="str">
        <f t="shared" si="0"/>
        <v>No Runner</v>
      </c>
      <c r="Q26" s="90">
        <f t="shared" si="5"/>
        <v>0</v>
      </c>
      <c r="R26" s="86" t="str">
        <f t="shared" si="1"/>
        <v/>
      </c>
      <c r="S26" s="86" t="str">
        <f t="shared" si="1"/>
        <v/>
      </c>
      <c r="T26" s="63">
        <f t="shared" si="1"/>
        <v>0</v>
      </c>
      <c r="U26" s="345"/>
      <c r="V26" s="424"/>
      <c r="W26" s="425"/>
      <c r="X26" s="426"/>
      <c r="Y26" s="344"/>
      <c r="Z26" s="267"/>
      <c r="AA26" s="268"/>
      <c r="AB26" s="269"/>
    </row>
    <row r="27" spans="1:28" ht="9.9499999999999993" customHeight="1">
      <c r="A27" s="344"/>
      <c r="B27" s="345"/>
      <c r="C27" s="348"/>
      <c r="D27" s="349"/>
      <c r="E27" s="338"/>
      <c r="F27" s="339"/>
      <c r="G27" s="339"/>
      <c r="H27" s="33" t="str">
        <f t="shared" si="6"/>
        <v/>
      </c>
      <c r="I27" s="20" t="str">
        <f t="shared" si="7"/>
        <v/>
      </c>
      <c r="J27" s="260"/>
      <c r="K27" s="295"/>
      <c r="L27" s="299"/>
      <c r="M27" s="177" t="str">
        <f t="shared" si="2"/>
        <v/>
      </c>
      <c r="N27" s="178" t="str">
        <f t="shared" si="3"/>
        <v/>
      </c>
      <c r="O27" s="179" t="str">
        <f t="shared" si="4"/>
        <v/>
      </c>
      <c r="P27" s="200" t="str">
        <f t="shared" si="0"/>
        <v>No Runner</v>
      </c>
      <c r="Q27" s="90">
        <f t="shared" si="5"/>
        <v>0</v>
      </c>
      <c r="R27" s="86" t="str">
        <f t="shared" si="1"/>
        <v/>
      </c>
      <c r="S27" s="86" t="str">
        <f t="shared" si="1"/>
        <v/>
      </c>
      <c r="T27" s="63">
        <f t="shared" si="1"/>
        <v>0</v>
      </c>
      <c r="U27" s="345"/>
      <c r="V27" s="424"/>
      <c r="W27" s="425"/>
      <c r="X27" s="426"/>
      <c r="Y27" s="344"/>
      <c r="Z27" s="267"/>
      <c r="AA27" s="268"/>
      <c r="AB27" s="269"/>
    </row>
    <row r="28" spans="1:28" ht="9.9499999999999993" customHeight="1">
      <c r="A28" s="344"/>
      <c r="B28" s="345"/>
      <c r="C28" s="348"/>
      <c r="D28" s="349"/>
      <c r="E28" s="338"/>
      <c r="F28" s="339"/>
      <c r="G28" s="339"/>
      <c r="H28" s="33" t="str">
        <f t="shared" si="6"/>
        <v/>
      </c>
      <c r="I28" s="20" t="str">
        <f t="shared" si="7"/>
        <v/>
      </c>
      <c r="J28" s="260"/>
      <c r="K28" s="295"/>
      <c r="L28" s="299"/>
      <c r="M28" s="177" t="str">
        <f t="shared" si="2"/>
        <v/>
      </c>
      <c r="N28" s="178" t="str">
        <f t="shared" si="3"/>
        <v/>
      </c>
      <c r="O28" s="179" t="str">
        <f t="shared" si="4"/>
        <v/>
      </c>
      <c r="P28" s="200" t="str">
        <f t="shared" si="0"/>
        <v>No Runner</v>
      </c>
      <c r="Q28" s="90">
        <f t="shared" si="5"/>
        <v>0</v>
      </c>
      <c r="R28" s="86" t="str">
        <f t="shared" si="1"/>
        <v/>
      </c>
      <c r="S28" s="86" t="str">
        <f t="shared" si="1"/>
        <v/>
      </c>
      <c r="T28" s="63">
        <f t="shared" si="1"/>
        <v>0</v>
      </c>
      <c r="U28" s="345"/>
      <c r="V28" s="424"/>
      <c r="W28" s="425"/>
      <c r="X28" s="426"/>
      <c r="Y28" s="344"/>
      <c r="Z28" s="267"/>
      <c r="AA28" s="268"/>
      <c r="AB28" s="269"/>
    </row>
    <row r="29" spans="1:28" ht="9.9499999999999993" customHeight="1">
      <c r="A29" s="344"/>
      <c r="B29" s="345"/>
      <c r="C29" s="348"/>
      <c r="D29" s="349"/>
      <c r="E29" s="338"/>
      <c r="F29" s="339"/>
      <c r="G29" s="339"/>
      <c r="H29" s="34" t="str">
        <f t="shared" si="6"/>
        <v/>
      </c>
      <c r="I29" s="21" t="str">
        <f t="shared" si="7"/>
        <v/>
      </c>
      <c r="J29" s="260"/>
      <c r="K29" s="295"/>
      <c r="L29" s="299"/>
      <c r="M29" s="177" t="str">
        <f t="shared" si="2"/>
        <v/>
      </c>
      <c r="N29" s="178" t="str">
        <f t="shared" si="3"/>
        <v/>
      </c>
      <c r="O29" s="179" t="str">
        <f t="shared" si="4"/>
        <v/>
      </c>
      <c r="P29" s="200" t="str">
        <f t="shared" si="0"/>
        <v>No Runner</v>
      </c>
      <c r="Q29" s="90">
        <f t="shared" si="5"/>
        <v>0</v>
      </c>
      <c r="R29" s="86" t="str">
        <f t="shared" si="1"/>
        <v/>
      </c>
      <c r="S29" s="86" t="str">
        <f t="shared" si="1"/>
        <v/>
      </c>
      <c r="T29" s="63">
        <f t="shared" si="1"/>
        <v>0</v>
      </c>
      <c r="U29" s="345"/>
      <c r="V29" s="424"/>
      <c r="W29" s="425"/>
      <c r="X29" s="426"/>
      <c r="Y29" s="344"/>
      <c r="Z29" s="267"/>
      <c r="AA29" s="268"/>
      <c r="AB29" s="269"/>
    </row>
    <row r="30" spans="1:28" ht="9.9499999999999993" customHeight="1" thickBot="1">
      <c r="A30" s="344"/>
      <c r="B30" s="345"/>
      <c r="C30" s="348"/>
      <c r="D30" s="349"/>
      <c r="E30" s="338"/>
      <c r="F30" s="339"/>
      <c r="G30" s="339"/>
      <c r="H30" s="33" t="str">
        <f t="shared" si="6"/>
        <v/>
      </c>
      <c r="I30" s="20" t="str">
        <f t="shared" si="7"/>
        <v/>
      </c>
      <c r="J30" s="260"/>
      <c r="K30" s="295"/>
      <c r="L30" s="299"/>
      <c r="M30" s="177" t="str">
        <f t="shared" si="2"/>
        <v/>
      </c>
      <c r="N30" s="178" t="str">
        <f t="shared" si="3"/>
        <v/>
      </c>
      <c r="O30" s="179" t="str">
        <f t="shared" si="4"/>
        <v/>
      </c>
      <c r="P30" s="200" t="str">
        <f t="shared" si="0"/>
        <v>No Runner</v>
      </c>
      <c r="Q30" s="90">
        <f t="shared" si="5"/>
        <v>0</v>
      </c>
      <c r="R30" s="86" t="str">
        <f t="shared" si="1"/>
        <v/>
      </c>
      <c r="S30" s="86" t="str">
        <f t="shared" si="1"/>
        <v/>
      </c>
      <c r="T30" s="63">
        <f t="shared" si="1"/>
        <v>0</v>
      </c>
      <c r="U30" s="345"/>
      <c r="V30" s="427"/>
      <c r="W30" s="428"/>
      <c r="X30" s="429"/>
      <c r="Y30" s="344"/>
      <c r="Z30" s="267"/>
      <c r="AA30" s="268"/>
      <c r="AB30" s="269"/>
    </row>
    <row r="31" spans="1:28" ht="9.9499999999999993" customHeight="1">
      <c r="A31" s="344"/>
      <c r="B31" s="345"/>
      <c r="C31" s="348"/>
      <c r="D31" s="349"/>
      <c r="E31" s="338"/>
      <c r="F31" s="339"/>
      <c r="G31" s="339"/>
      <c r="H31" s="33" t="str">
        <f t="shared" si="6"/>
        <v/>
      </c>
      <c r="I31" s="20" t="str">
        <f t="shared" si="7"/>
        <v/>
      </c>
      <c r="J31" s="260"/>
      <c r="K31" s="295"/>
      <c r="L31" s="299"/>
      <c r="M31" s="177" t="str">
        <f t="shared" si="2"/>
        <v/>
      </c>
      <c r="N31" s="178" t="str">
        <f t="shared" si="3"/>
        <v/>
      </c>
      <c r="O31" s="179" t="str">
        <f t="shared" si="4"/>
        <v/>
      </c>
      <c r="P31" s="200" t="str">
        <f t="shared" si="0"/>
        <v>No Runner</v>
      </c>
      <c r="Q31" s="90">
        <f t="shared" si="5"/>
        <v>0</v>
      </c>
      <c r="R31" s="86" t="str">
        <f t="shared" si="1"/>
        <v/>
      </c>
      <c r="S31" s="86" t="str">
        <f t="shared" si="1"/>
        <v/>
      </c>
      <c r="T31" s="63">
        <f t="shared" si="1"/>
        <v>0</v>
      </c>
      <c r="U31" s="345"/>
      <c r="V31" s="48"/>
      <c r="W31" s="48"/>
      <c r="Y31" s="344"/>
      <c r="Z31" s="267"/>
      <c r="AA31" s="268"/>
      <c r="AB31" s="269"/>
    </row>
    <row r="32" spans="1:28" ht="9.9499999999999993" customHeight="1">
      <c r="A32" s="344"/>
      <c r="B32" s="345"/>
      <c r="C32" s="348"/>
      <c r="D32" s="349"/>
      <c r="E32" s="338"/>
      <c r="F32" s="339"/>
      <c r="G32" s="339"/>
      <c r="H32" s="33" t="str">
        <f t="shared" si="6"/>
        <v/>
      </c>
      <c r="I32" s="20" t="str">
        <f t="shared" si="7"/>
        <v/>
      </c>
      <c r="J32" s="260"/>
      <c r="K32" s="295"/>
      <c r="L32" s="299"/>
      <c r="M32" s="177" t="str">
        <f t="shared" si="2"/>
        <v/>
      </c>
      <c r="N32" s="178" t="str">
        <f t="shared" si="3"/>
        <v/>
      </c>
      <c r="O32" s="179" t="str">
        <f t="shared" si="4"/>
        <v/>
      </c>
      <c r="P32" s="200" t="str">
        <f t="shared" si="0"/>
        <v>No Runner</v>
      </c>
      <c r="Q32" s="90">
        <f t="shared" si="5"/>
        <v>0</v>
      </c>
      <c r="R32" s="86" t="str">
        <f t="shared" si="1"/>
        <v/>
      </c>
      <c r="S32" s="86" t="str">
        <f t="shared" si="1"/>
        <v/>
      </c>
      <c r="T32" s="63">
        <f t="shared" si="1"/>
        <v>0</v>
      </c>
      <c r="U32" s="345"/>
      <c r="V32"/>
      <c r="W32"/>
      <c r="X32"/>
      <c r="Y32" s="344"/>
      <c r="Z32" s="267"/>
      <c r="AA32" s="268"/>
      <c r="AB32" s="269"/>
    </row>
    <row r="33" spans="1:29" ht="9.9499999999999993" customHeight="1">
      <c r="A33"/>
      <c r="B33"/>
      <c r="C33" s="348"/>
      <c r="D33" s="349"/>
      <c r="E33" s="338"/>
      <c r="F33" s="339"/>
      <c r="G33" s="339"/>
      <c r="H33" s="34" t="str">
        <f t="shared" si="6"/>
        <v/>
      </c>
      <c r="I33" s="21" t="str">
        <f t="shared" si="7"/>
        <v/>
      </c>
      <c r="J33" s="260"/>
      <c r="K33" s="295"/>
      <c r="L33" s="299"/>
      <c r="M33" s="177" t="str">
        <f t="shared" si="2"/>
        <v/>
      </c>
      <c r="N33" s="178" t="str">
        <f t="shared" si="3"/>
        <v/>
      </c>
      <c r="O33" s="179" t="str">
        <f t="shared" si="4"/>
        <v/>
      </c>
      <c r="P33" s="200" t="str">
        <f t="shared" si="0"/>
        <v>No Runner</v>
      </c>
      <c r="Q33" s="90">
        <f t="shared" si="5"/>
        <v>0</v>
      </c>
      <c r="R33" s="86" t="str">
        <f t="shared" si="1"/>
        <v/>
      </c>
      <c r="S33" s="86" t="str">
        <f t="shared" si="1"/>
        <v/>
      </c>
      <c r="T33" s="63">
        <f t="shared" si="1"/>
        <v>0</v>
      </c>
      <c r="U33" s="345"/>
      <c r="V33"/>
      <c r="W33"/>
      <c r="X33"/>
      <c r="Y33" s="344"/>
      <c r="Z33" s="267"/>
      <c r="AA33" s="268"/>
      <c r="AB33" s="269"/>
    </row>
    <row r="34" spans="1:29" ht="9.9499999999999993" customHeight="1" thickBot="1">
      <c r="A34"/>
      <c r="B34"/>
      <c r="C34" s="348"/>
      <c r="D34" s="349"/>
      <c r="E34" s="341"/>
      <c r="F34" s="342"/>
      <c r="G34" s="342"/>
      <c r="H34" s="9" t="str">
        <f t="shared" si="6"/>
        <v/>
      </c>
      <c r="I34" s="11" t="str">
        <f t="shared" si="7"/>
        <v/>
      </c>
      <c r="J34" s="276"/>
      <c r="K34" s="297"/>
      <c r="L34" s="300"/>
      <c r="M34" s="180" t="str">
        <f t="shared" si="2"/>
        <v/>
      </c>
      <c r="N34" s="181" t="str">
        <f t="shared" si="3"/>
        <v/>
      </c>
      <c r="O34" s="182" t="str">
        <f t="shared" si="4"/>
        <v/>
      </c>
      <c r="P34" s="201" t="str">
        <f t="shared" si="0"/>
        <v>No Runner</v>
      </c>
      <c r="Q34" s="91">
        <f t="shared" si="5"/>
        <v>0</v>
      </c>
      <c r="R34" s="88" t="str">
        <f t="shared" si="1"/>
        <v/>
      </c>
      <c r="S34" s="88" t="str">
        <f t="shared" si="1"/>
        <v/>
      </c>
      <c r="T34" s="68">
        <f t="shared" si="1"/>
        <v>0</v>
      </c>
      <c r="U34" s="345"/>
      <c r="V34"/>
      <c r="W34"/>
      <c r="X34"/>
      <c r="Y34" s="344"/>
      <c r="Z34" s="270"/>
      <c r="AA34" s="271"/>
      <c r="AB34" s="272"/>
    </row>
    <row r="35" spans="1:29" ht="9.9499999999999993" customHeight="1">
      <c r="A35"/>
      <c r="B35"/>
      <c r="C35" s="348"/>
      <c r="D35" s="349"/>
      <c r="E35" s="441" t="s">
        <v>7</v>
      </c>
      <c r="F35" s="442"/>
      <c r="G35" s="95">
        <v>1</v>
      </c>
      <c r="H35" s="96" t="str">
        <f t="shared" ref="H35:H46" si="8">IFERROR(VLOOKUP($G35,$P$3:$T$34,3,0),"")</f>
        <v/>
      </c>
      <c r="I35" s="96" t="str">
        <f>IFERROR(VLOOKUP($G35,$P$3:$T$34,4,0),"")</f>
        <v/>
      </c>
      <c r="J35" s="97" t="str">
        <f t="shared" ref="J35:J46" si="9">IFERROR(VLOOKUP($G35,$P$3:$T$34,5,0),"")</f>
        <v/>
      </c>
      <c r="K35" s="98" t="str">
        <f t="shared" ref="K35:K46" si="10">IFERROR(VLOOKUP($G35,$P$3:$T$34,2,0),"")</f>
        <v/>
      </c>
      <c r="L35" s="254"/>
      <c r="M35" s="189" t="str">
        <f t="shared" si="2"/>
        <v xml:space="preserve"> </v>
      </c>
      <c r="N35" s="193" t="str">
        <f t="shared" si="3"/>
        <v xml:space="preserve"> </v>
      </c>
      <c r="O35" s="196" t="str">
        <f t="shared" si="4"/>
        <v xml:space="preserve"> </v>
      </c>
      <c r="P35" s="435" t="str">
        <f>C2</f>
        <v>1500m Steeplechase</v>
      </c>
      <c r="Q35"/>
      <c r="R35" s="29"/>
      <c r="S35" s="29"/>
      <c r="T35" s="29"/>
      <c r="U35"/>
      <c r="V35"/>
      <c r="W35"/>
      <c r="X35"/>
      <c r="Y35" s="344"/>
      <c r="Z35" s="240"/>
      <c r="AA35" s="240"/>
      <c r="AB35" s="240"/>
    </row>
    <row r="36" spans="1:29" ht="9.9499999999999993" customHeight="1">
      <c r="A36"/>
      <c r="B36"/>
      <c r="C36" s="348"/>
      <c r="D36" s="349"/>
      <c r="E36" s="443"/>
      <c r="F36" s="444"/>
      <c r="G36" s="99">
        <v>2</v>
      </c>
      <c r="H36" s="100" t="str">
        <f t="shared" si="8"/>
        <v/>
      </c>
      <c r="I36" s="226" t="str">
        <f t="shared" ref="I36:I46" si="11">IFERROR(VLOOKUP($G36,$P$3:$T$34,4,0),"")</f>
        <v/>
      </c>
      <c r="J36" s="101" t="str">
        <f t="shared" si="9"/>
        <v/>
      </c>
      <c r="K36" s="102" t="str">
        <f t="shared" si="10"/>
        <v/>
      </c>
      <c r="L36" s="255"/>
      <c r="M36" s="190" t="str">
        <f t="shared" si="2"/>
        <v xml:space="preserve"> </v>
      </c>
      <c r="N36" s="194" t="str">
        <f t="shared" si="3"/>
        <v xml:space="preserve"> </v>
      </c>
      <c r="O36" s="197" t="str">
        <f t="shared" si="4"/>
        <v xml:space="preserve"> </v>
      </c>
      <c r="P36" s="436"/>
      <c r="Q36"/>
      <c r="R36" s="29"/>
      <c r="S36" s="29"/>
      <c r="T36" s="29"/>
      <c r="U36"/>
      <c r="V36"/>
      <c r="W36"/>
      <c r="X36"/>
      <c r="Y36" s="344"/>
      <c r="Z36" s="47"/>
      <c r="AA36" s="47"/>
    </row>
    <row r="37" spans="1:29" ht="9.9499999999999993" customHeight="1" thickBot="1">
      <c r="A37"/>
      <c r="B37"/>
      <c r="C37" s="348"/>
      <c r="D37" s="349"/>
      <c r="E37" s="443"/>
      <c r="F37" s="444"/>
      <c r="G37" s="202">
        <v>3</v>
      </c>
      <c r="H37" s="203" t="str">
        <f t="shared" si="8"/>
        <v/>
      </c>
      <c r="I37" s="227" t="str">
        <f t="shared" si="11"/>
        <v/>
      </c>
      <c r="J37" s="204" t="str">
        <f t="shared" si="9"/>
        <v/>
      </c>
      <c r="K37" s="205" t="str">
        <f t="shared" si="10"/>
        <v/>
      </c>
      <c r="L37" s="256"/>
      <c r="M37" s="206" t="str">
        <f t="shared" si="2"/>
        <v xml:space="preserve"> </v>
      </c>
      <c r="N37" s="207" t="str">
        <f t="shared" si="3"/>
        <v xml:space="preserve"> </v>
      </c>
      <c r="O37" s="208" t="str">
        <f t="shared" si="4"/>
        <v xml:space="preserve"> </v>
      </c>
      <c r="P37" s="437"/>
      <c r="Q37"/>
      <c r="R37" s="29"/>
      <c r="S37" s="29"/>
      <c r="T37" s="29"/>
      <c r="U37"/>
      <c r="V37"/>
      <c r="W37"/>
      <c r="X37"/>
      <c r="Y37" s="344"/>
      <c r="Z37" s="47"/>
      <c r="AA37" s="47"/>
    </row>
    <row r="38" spans="1:29" ht="9.9499999999999993" customHeight="1">
      <c r="A38"/>
      <c r="B38"/>
      <c r="C38" s="348"/>
      <c r="D38" s="349"/>
      <c r="E38" s="443"/>
      <c r="F38" s="444"/>
      <c r="G38" s="92">
        <v>4</v>
      </c>
      <c r="H38" s="70" t="str">
        <f t="shared" si="8"/>
        <v/>
      </c>
      <c r="I38" s="209" t="str">
        <f t="shared" si="11"/>
        <v/>
      </c>
      <c r="J38" s="71" t="str">
        <f t="shared" si="9"/>
        <v/>
      </c>
      <c r="K38" s="39" t="str">
        <f t="shared" si="10"/>
        <v/>
      </c>
      <c r="L38" s="253"/>
      <c r="M38" s="186" t="str">
        <f t="shared" si="2"/>
        <v xml:space="preserve"> </v>
      </c>
      <c r="N38" s="187" t="str">
        <f t="shared" si="3"/>
        <v xml:space="preserve"> </v>
      </c>
      <c r="O38" s="188" t="str">
        <f t="shared" si="4"/>
        <v xml:space="preserve"> </v>
      </c>
      <c r="P38" s="433" t="str">
        <f ca="1">Entries!A1</f>
        <v>U17 Girls</v>
      </c>
      <c r="Q38"/>
      <c r="R38" s="29"/>
      <c r="S38" s="29"/>
      <c r="T38" s="29"/>
      <c r="U38"/>
      <c r="V38"/>
      <c r="W38"/>
      <c r="X38"/>
      <c r="Y38" s="344"/>
      <c r="Z38" s="47"/>
      <c r="AA38" s="47"/>
    </row>
    <row r="39" spans="1:29" ht="9.9499999999999993" customHeight="1">
      <c r="A39"/>
      <c r="B39"/>
      <c r="C39" s="348"/>
      <c r="D39" s="349"/>
      <c r="E39" s="443"/>
      <c r="F39" s="444"/>
      <c r="G39" s="92">
        <v>5</v>
      </c>
      <c r="H39" s="70" t="str">
        <f t="shared" si="8"/>
        <v/>
      </c>
      <c r="I39" s="209" t="str">
        <f t="shared" si="11"/>
        <v/>
      </c>
      <c r="J39" s="71" t="str">
        <f t="shared" si="9"/>
        <v/>
      </c>
      <c r="K39" s="39" t="str">
        <f t="shared" si="10"/>
        <v/>
      </c>
      <c r="L39" s="253"/>
      <c r="M39" s="177" t="str">
        <f t="shared" si="2"/>
        <v xml:space="preserve"> </v>
      </c>
      <c r="N39" s="178" t="str">
        <f t="shared" si="3"/>
        <v xml:space="preserve"> </v>
      </c>
      <c r="O39" s="179" t="str">
        <f t="shared" si="4"/>
        <v xml:space="preserve"> </v>
      </c>
      <c r="P39" s="433"/>
      <c r="Q39"/>
      <c r="R39" s="29"/>
      <c r="S39" s="29"/>
      <c r="T39" s="29"/>
      <c r="U39"/>
      <c r="V39"/>
      <c r="W39"/>
      <c r="X39"/>
      <c r="Y39" s="344"/>
      <c r="Z39" s="47"/>
      <c r="AA39" s="47"/>
    </row>
    <row r="40" spans="1:29" ht="9.9499999999999993" customHeight="1">
      <c r="A40"/>
      <c r="B40"/>
      <c r="C40" s="348"/>
      <c r="D40" s="349"/>
      <c r="E40" s="443"/>
      <c r="F40" s="444"/>
      <c r="G40" s="92">
        <v>6</v>
      </c>
      <c r="H40" s="70" t="str">
        <f t="shared" si="8"/>
        <v/>
      </c>
      <c r="I40" s="209" t="str">
        <f t="shared" si="11"/>
        <v/>
      </c>
      <c r="J40" s="71" t="str">
        <f t="shared" si="9"/>
        <v/>
      </c>
      <c r="K40" s="39" t="str">
        <f t="shared" si="10"/>
        <v/>
      </c>
      <c r="L40" s="253"/>
      <c r="M40" s="177" t="str">
        <f t="shared" si="2"/>
        <v xml:space="preserve"> </v>
      </c>
      <c r="N40" s="178" t="str">
        <f t="shared" si="3"/>
        <v xml:space="preserve"> </v>
      </c>
      <c r="O40" s="179" t="str">
        <f t="shared" si="4"/>
        <v xml:space="preserve"> </v>
      </c>
      <c r="P40" s="433"/>
      <c r="Q40"/>
      <c r="R40" s="29"/>
      <c r="S40" s="29"/>
      <c r="T40" s="29"/>
      <c r="U40"/>
      <c r="V40"/>
      <c r="W40"/>
      <c r="X40"/>
      <c r="Y40" s="344"/>
      <c r="Z40" s="47"/>
      <c r="AA40" s="47"/>
    </row>
    <row r="41" spans="1:29" ht="9.9499999999999993" customHeight="1" thickBot="1">
      <c r="A41"/>
      <c r="B41"/>
      <c r="C41" s="348"/>
      <c r="D41" s="349"/>
      <c r="E41" s="443"/>
      <c r="F41" s="444"/>
      <c r="G41" s="92">
        <v>7</v>
      </c>
      <c r="H41" s="70" t="str">
        <f t="shared" si="8"/>
        <v/>
      </c>
      <c r="I41" s="209" t="str">
        <f t="shared" si="11"/>
        <v/>
      </c>
      <c r="J41" s="71" t="str">
        <f t="shared" si="9"/>
        <v/>
      </c>
      <c r="K41" s="39" t="str">
        <f t="shared" si="10"/>
        <v/>
      </c>
      <c r="L41" s="253"/>
      <c r="M41" s="177" t="str">
        <f t="shared" si="2"/>
        <v xml:space="preserve"> </v>
      </c>
      <c r="N41" s="178" t="str">
        <f t="shared" si="3"/>
        <v xml:space="preserve"> </v>
      </c>
      <c r="O41" s="179" t="str">
        <f t="shared" si="4"/>
        <v xml:space="preserve"> </v>
      </c>
      <c r="P41" s="433"/>
      <c r="Q41"/>
      <c r="R41" s="29"/>
      <c r="S41" s="29"/>
      <c r="T41" s="29"/>
      <c r="U41"/>
      <c r="V41"/>
      <c r="W41"/>
      <c r="X41"/>
      <c r="Y41" s="344"/>
      <c r="Z41" s="47"/>
      <c r="AA41" s="47"/>
    </row>
    <row r="42" spans="1:29" ht="9.9499999999999993" customHeight="1" thickBot="1">
      <c r="A42"/>
      <c r="B42"/>
      <c r="C42" s="350"/>
      <c r="D42" s="351"/>
      <c r="E42" s="443"/>
      <c r="F42" s="444"/>
      <c r="G42" s="92">
        <v>8</v>
      </c>
      <c r="H42" s="70" t="str">
        <f t="shared" si="8"/>
        <v/>
      </c>
      <c r="I42" s="209" t="str">
        <f t="shared" si="11"/>
        <v/>
      </c>
      <c r="J42" s="71" t="str">
        <f t="shared" si="9"/>
        <v/>
      </c>
      <c r="K42" s="39" t="str">
        <f t="shared" si="10"/>
        <v/>
      </c>
      <c r="L42" s="253"/>
      <c r="M42" s="177" t="str">
        <f t="shared" si="2"/>
        <v xml:space="preserve"> </v>
      </c>
      <c r="N42" s="178" t="str">
        <f t="shared" si="3"/>
        <v xml:space="preserve"> </v>
      </c>
      <c r="O42" s="179" t="str">
        <f t="shared" si="4"/>
        <v xml:space="preserve"> </v>
      </c>
      <c r="P42" s="433"/>
      <c r="Q42"/>
      <c r="R42" s="29"/>
      <c r="S42" s="29"/>
      <c r="T42" s="29"/>
      <c r="U42"/>
      <c r="V42"/>
      <c r="W42"/>
      <c r="X42"/>
      <c r="Y42" s="344"/>
      <c r="Z42" s="361" t="s">
        <v>47</v>
      </c>
      <c r="AA42" s="362" t="s">
        <v>46</v>
      </c>
      <c r="AB42" s="363"/>
      <c r="AC42" s="29"/>
    </row>
    <row r="43" spans="1:29" ht="9.9499999999999993" customHeight="1" thickBot="1">
      <c r="C43" s="364" t="s">
        <v>18</v>
      </c>
      <c r="D43" s="365"/>
      <c r="E43" s="443"/>
      <c r="F43" s="444"/>
      <c r="G43" s="92">
        <v>9</v>
      </c>
      <c r="H43" s="70" t="str">
        <f t="shared" si="8"/>
        <v/>
      </c>
      <c r="I43" s="209" t="str">
        <f t="shared" si="11"/>
        <v/>
      </c>
      <c r="J43" s="71" t="str">
        <f t="shared" si="9"/>
        <v/>
      </c>
      <c r="K43" s="39" t="str">
        <f t="shared" si="10"/>
        <v/>
      </c>
      <c r="L43" s="253"/>
      <c r="M43" s="177" t="str">
        <f t="shared" si="2"/>
        <v xml:space="preserve"> </v>
      </c>
      <c r="N43" s="178" t="str">
        <f t="shared" si="3"/>
        <v xml:space="preserve"> </v>
      </c>
      <c r="O43" s="179" t="str">
        <f t="shared" si="4"/>
        <v xml:space="preserve"> </v>
      </c>
      <c r="P43" s="433"/>
      <c r="Q43"/>
      <c r="Z43" s="266"/>
      <c r="AA43" s="87" t="e">
        <f ca="1">IFERROR(VLOOKUP($Z43,Entries!$B$2:$E$1000,2,0),"")</f>
        <v>#NAME?</v>
      </c>
      <c r="AB43" s="87" t="e">
        <f ca="1">IFERROR(VLOOKUP($Z43,Entries!$B$2:$E$1000,3,0),"")</f>
        <v>#NAME?</v>
      </c>
      <c r="AC43" s="54" t="e">
        <f ca="1">IFERROR(VLOOKUP($Z43,Entries!$B$2:$E$1000,4,0),"")</f>
        <v>#NAME?</v>
      </c>
    </row>
    <row r="44" spans="1:29" ht="9.9499999999999993" customHeight="1" thickBot="1">
      <c r="C44" s="106" t="s">
        <v>15</v>
      </c>
      <c r="D44" s="304">
        <v>4.0337962962962966E-3</v>
      </c>
      <c r="E44" s="443"/>
      <c r="F44" s="444"/>
      <c r="G44" s="92">
        <v>10</v>
      </c>
      <c r="H44" s="70" t="str">
        <f t="shared" si="8"/>
        <v/>
      </c>
      <c r="I44" s="209" t="str">
        <f t="shared" si="11"/>
        <v/>
      </c>
      <c r="J44" s="71" t="str">
        <f t="shared" si="9"/>
        <v/>
      </c>
      <c r="K44" s="39" t="str">
        <f t="shared" si="10"/>
        <v/>
      </c>
      <c r="L44" s="253"/>
      <c r="M44" s="177" t="str">
        <f t="shared" si="2"/>
        <v xml:space="preserve"> </v>
      </c>
      <c r="N44" s="178" t="str">
        <f t="shared" si="3"/>
        <v xml:space="preserve"> </v>
      </c>
      <c r="O44" s="179" t="str">
        <f t="shared" si="4"/>
        <v xml:space="preserve"> </v>
      </c>
      <c r="P44" s="433"/>
      <c r="Q44"/>
      <c r="Z44" s="77"/>
      <c r="AA44" s="72" t="e">
        <f ca="1">IFERROR(VLOOKUP($Z43,Entries!$H$2:$K$1000,2,0),"")</f>
        <v>#NAME?</v>
      </c>
      <c r="AB44" s="210" t="e">
        <f ca="1">IFERROR(VLOOKUP($Z43,Entries!$H$2:$K$1000,3,0),"")</f>
        <v>#NAME?</v>
      </c>
      <c r="AC44" s="73" t="e">
        <f ca="1">IFERROR(VLOOKUP($Z43,Entries!$H$2:$K$1000,4,0),"")</f>
        <v>#NAME?</v>
      </c>
    </row>
    <row r="45" spans="1:29" ht="9.9499999999999993" customHeight="1">
      <c r="C45" s="107" t="s">
        <v>17</v>
      </c>
      <c r="D45" s="292">
        <v>3.6226851851851854E-3</v>
      </c>
      <c r="E45" s="443"/>
      <c r="F45" s="444"/>
      <c r="G45" s="92">
        <v>11</v>
      </c>
      <c r="H45" s="70" t="str">
        <f t="shared" si="8"/>
        <v/>
      </c>
      <c r="I45" s="209" t="str">
        <f t="shared" si="11"/>
        <v/>
      </c>
      <c r="J45" s="71" t="str">
        <f t="shared" si="9"/>
        <v/>
      </c>
      <c r="K45" s="39" t="str">
        <f t="shared" si="10"/>
        <v/>
      </c>
      <c r="L45" s="253"/>
      <c r="M45" s="177" t="str">
        <f t="shared" si="2"/>
        <v xml:space="preserve"> </v>
      </c>
      <c r="N45" s="178" t="str">
        <f t="shared" si="3"/>
        <v xml:space="preserve"> </v>
      </c>
      <c r="O45" s="179" t="str">
        <f t="shared" si="4"/>
        <v xml:space="preserve"> </v>
      </c>
      <c r="P45" s="433"/>
      <c r="Q45"/>
    </row>
    <row r="46" spans="1:29" ht="9.9499999999999993" customHeight="1" thickBot="1">
      <c r="C46" s="108" t="s">
        <v>16</v>
      </c>
      <c r="D46" s="293">
        <v>3.7384259259259263E-3</v>
      </c>
      <c r="E46" s="445"/>
      <c r="F46" s="446"/>
      <c r="G46" s="93">
        <v>12</v>
      </c>
      <c r="H46" s="72" t="str">
        <f t="shared" si="8"/>
        <v/>
      </c>
      <c r="I46" s="210" t="str">
        <f t="shared" si="11"/>
        <v/>
      </c>
      <c r="J46" s="73" t="str">
        <f t="shared" si="9"/>
        <v/>
      </c>
      <c r="K46" s="94" t="str">
        <f t="shared" si="10"/>
        <v/>
      </c>
      <c r="L46" s="257"/>
      <c r="M46" s="180" t="str">
        <f t="shared" si="2"/>
        <v xml:space="preserve"> </v>
      </c>
      <c r="N46" s="181" t="str">
        <f t="shared" si="3"/>
        <v xml:space="preserve"> </v>
      </c>
      <c r="O46" s="182" t="str">
        <f t="shared" si="4"/>
        <v xml:space="preserve"> </v>
      </c>
      <c r="P46" s="434"/>
      <c r="Q46"/>
    </row>
  </sheetData>
  <sheetProtection sheet="1" objects="1" scenarios="1"/>
  <mergeCells count="25"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  <mergeCell ref="Q2:T2"/>
    <mergeCell ref="U2:U34"/>
    <mergeCell ref="V2:X3"/>
    <mergeCell ref="Y2:Y42"/>
    <mergeCell ref="Z2:AB2"/>
    <mergeCell ref="Z42:AB42"/>
    <mergeCell ref="V16:X18"/>
    <mergeCell ref="V4:X6"/>
    <mergeCell ref="V7:X9"/>
    <mergeCell ref="V10:X12"/>
    <mergeCell ref="V13:X15"/>
    <mergeCell ref="A1:B1"/>
    <mergeCell ref="C1:AB1"/>
    <mergeCell ref="A2:B32"/>
    <mergeCell ref="C2:D42"/>
    <mergeCell ref="E2:G2"/>
  </mergeCells>
  <phoneticPr fontId="11" type="noConversion"/>
  <conditionalFormatting sqref="P3:P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E1" zoomScale="125" zoomScaleNormal="125" workbookViewId="0">
      <selection activeCell="K9" sqref="K9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9.28515625" style="162" hidden="1" customWidth="1"/>
    <col min="17" max="18" width="9.7109375" style="50" hidden="1" customWidth="1"/>
    <col min="19" max="19" width="12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2.7109375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30</v>
      </c>
      <c r="D2" s="347"/>
      <c r="E2" s="411" t="s">
        <v>2</v>
      </c>
      <c r="F2" s="352"/>
      <c r="G2" s="352"/>
      <c r="H2" s="82" t="s">
        <v>1</v>
      </c>
      <c r="I2" s="84" t="s">
        <v>42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9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49" t="s">
        <v>7</v>
      </c>
      <c r="F3" s="450"/>
      <c r="G3" s="450"/>
      <c r="H3" s="110" t="str">
        <f>IFERROR(VLOOKUP($J3,$Y$2:$AB$34,2,0),"")</f>
        <v>Daniella Okoye</v>
      </c>
      <c r="I3" s="222" t="str">
        <f>IFERROR(VLOOKUP($J3,$Y$2:$AB$34,3,0),"")</f>
        <v>Bishop's Hatfield Girls' School</v>
      </c>
      <c r="J3" s="258">
        <v>147</v>
      </c>
      <c r="K3" s="259">
        <v>4.25</v>
      </c>
      <c r="L3" s="174" t="str">
        <f>IF($K3=$D$44,"Equal",IF($K3&gt;=$D$44,IF($K3&gt;0,"NEW","" )," "))</f>
        <v xml:space="preserve"> </v>
      </c>
      <c r="M3" s="175" t="str">
        <f>IF($K3&gt;=$D$45,IF($K3&gt;0,"YES","" )," ")</f>
        <v xml:space="preserve"> </v>
      </c>
      <c r="N3" s="176" t="str">
        <f>IF($K3&gt;=$D$46,IF($K3&gt;0,"YES","" )," ")</f>
        <v xml:space="preserve"> </v>
      </c>
      <c r="O3" s="69">
        <f>IF(K3&gt;0,RANK(K3,$K$3:$K$34,0),"No Jumper")</f>
        <v>6</v>
      </c>
      <c r="P3" s="158">
        <f>K3</f>
        <v>4.25</v>
      </c>
      <c r="Q3" s="87" t="str">
        <f t="shared" ref="Q3:R34" si="0">H3</f>
        <v>Daniella Okoye</v>
      </c>
      <c r="R3" s="87" t="str">
        <f t="shared" si="0"/>
        <v>Bishop's Hatfield Girls' School</v>
      </c>
      <c r="S3" s="58">
        <f>J3</f>
        <v>147</v>
      </c>
      <c r="T3" s="345"/>
      <c r="U3" s="415"/>
      <c r="V3" s="416"/>
      <c r="W3" s="417"/>
      <c r="X3" s="344"/>
      <c r="Y3" s="267">
        <v>105</v>
      </c>
      <c r="Z3" s="268" t="s">
        <v>105</v>
      </c>
      <c r="AA3" s="277" t="s">
        <v>57</v>
      </c>
    </row>
    <row r="4" spans="1:27" ht="9.9499999999999993" customHeight="1">
      <c r="A4" s="344"/>
      <c r="B4" s="344"/>
      <c r="C4" s="348"/>
      <c r="D4" s="349"/>
      <c r="E4" s="451"/>
      <c r="F4" s="452"/>
      <c r="G4" s="452"/>
      <c r="H4" s="110" t="str">
        <f>IFERROR(VLOOKUP($J4,$Y$2:$AB$34,2,0),"")</f>
        <v>Rebecca Owen</v>
      </c>
      <c r="I4" s="110" t="str">
        <f>IFERROR(VLOOKUP($J4,$Y$2:$AB$34,3,0),"")</f>
        <v>Roundwood Park School</v>
      </c>
      <c r="J4" s="260">
        <v>453</v>
      </c>
      <c r="K4" s="261">
        <v>4.87</v>
      </c>
      <c r="L4" s="177" t="str">
        <f t="shared" ref="L4:L46" si="1">IF($K4=$D$44,"Equal",IF($K4&gt;=$D$44,IF($K4&gt;0,"NEW","" )," "))</f>
        <v xml:space="preserve"> </v>
      </c>
      <c r="M4" s="178" t="str">
        <f t="shared" ref="M4:M46" si="2">IF($K4&gt;=$D$45,IF($K4&gt;0,"YES","" )," ")</f>
        <v xml:space="preserve"> </v>
      </c>
      <c r="N4" s="179" t="str">
        <f t="shared" ref="N4:N46" si="3">IF($K4&gt;=$D$46,IF($K4&gt;0,"YES","" )," ")</f>
        <v xml:space="preserve"> </v>
      </c>
      <c r="O4" s="74">
        <f t="shared" ref="O4:O33" si="4">IF(K4&gt;0,RANK(K4,$K$3:$K$34,0),"No Jumper")</f>
        <v>2</v>
      </c>
      <c r="P4" s="159">
        <f t="shared" ref="P4:P34" si="5">K4</f>
        <v>4.87</v>
      </c>
      <c r="Q4" s="86" t="str">
        <f t="shared" si="0"/>
        <v>Rebecca Owen</v>
      </c>
      <c r="R4" s="86" t="str">
        <f t="shared" si="0"/>
        <v>Roundwood Park School</v>
      </c>
      <c r="S4" s="63">
        <f t="shared" ref="S4:S34" si="6">J4</f>
        <v>453</v>
      </c>
      <c r="T4" s="345"/>
      <c r="U4" s="418" t="s">
        <v>20</v>
      </c>
      <c r="V4" s="419"/>
      <c r="W4" s="420"/>
      <c r="X4" s="344"/>
      <c r="Y4" s="267">
        <v>147</v>
      </c>
      <c r="Z4" s="268" t="s">
        <v>112</v>
      </c>
      <c r="AA4" s="277" t="s">
        <v>66</v>
      </c>
    </row>
    <row r="5" spans="1:27" ht="9.9499999999999993" customHeight="1">
      <c r="A5" s="344"/>
      <c r="B5" s="344"/>
      <c r="C5" s="348"/>
      <c r="D5" s="349"/>
      <c r="E5" s="451"/>
      <c r="F5" s="452"/>
      <c r="G5" s="452"/>
      <c r="H5" s="110" t="str">
        <f t="shared" ref="H5:H34" si="7">IFERROR(VLOOKUP($J5,$Y$2:$AB$34,2,0),"")</f>
        <v>Phoebe  Peacock</v>
      </c>
      <c r="I5" s="110" t="str">
        <f t="shared" ref="I5:I34" si="8">IFERROR(VLOOKUP($J5,$Y$2:$AB$34,3,0),"")</f>
        <v>Samuel Ryder Academy</v>
      </c>
      <c r="J5" s="260">
        <v>480</v>
      </c>
      <c r="K5" s="261">
        <v>4.91</v>
      </c>
      <c r="L5" s="177" t="str">
        <f t="shared" si="1"/>
        <v xml:space="preserve"> </v>
      </c>
      <c r="M5" s="178" t="str">
        <f t="shared" si="2"/>
        <v xml:space="preserve"> </v>
      </c>
      <c r="N5" s="179" t="str">
        <f t="shared" si="3"/>
        <v xml:space="preserve"> </v>
      </c>
      <c r="O5" s="74">
        <f t="shared" si="4"/>
        <v>1</v>
      </c>
      <c r="P5" s="159">
        <f t="shared" si="5"/>
        <v>4.91</v>
      </c>
      <c r="Q5" s="86" t="str">
        <f t="shared" si="0"/>
        <v>Phoebe  Peacock</v>
      </c>
      <c r="R5" s="86" t="str">
        <f t="shared" si="0"/>
        <v>Samuel Ryder Academy</v>
      </c>
      <c r="S5" s="63">
        <f t="shared" si="6"/>
        <v>480</v>
      </c>
      <c r="T5" s="345"/>
      <c r="U5" s="421"/>
      <c r="V5" s="422"/>
      <c r="W5" s="423"/>
      <c r="X5" s="344"/>
      <c r="Y5" s="267">
        <v>453</v>
      </c>
      <c r="Z5" s="268" t="s">
        <v>176</v>
      </c>
      <c r="AA5" s="277" t="s">
        <v>175</v>
      </c>
    </row>
    <row r="6" spans="1:27" ht="9.9499999999999993" customHeight="1">
      <c r="A6" s="344"/>
      <c r="B6" s="344"/>
      <c r="C6" s="348"/>
      <c r="D6" s="349"/>
      <c r="E6" s="451"/>
      <c r="F6" s="452"/>
      <c r="G6" s="452"/>
      <c r="H6" s="110" t="str">
        <f t="shared" si="7"/>
        <v>Tiana Mckenzie David</v>
      </c>
      <c r="I6" s="110" t="str">
        <f t="shared" si="8"/>
        <v>Sir John Lawes</v>
      </c>
      <c r="J6" s="260">
        <v>548</v>
      </c>
      <c r="K6" s="261">
        <v>4.75</v>
      </c>
      <c r="L6" s="177" t="str">
        <f t="shared" si="1"/>
        <v xml:space="preserve"> </v>
      </c>
      <c r="M6" s="178" t="str">
        <f t="shared" si="2"/>
        <v xml:space="preserve"> </v>
      </c>
      <c r="N6" s="179" t="str">
        <f t="shared" si="3"/>
        <v xml:space="preserve"> </v>
      </c>
      <c r="O6" s="74">
        <f t="shared" si="4"/>
        <v>3</v>
      </c>
      <c r="P6" s="159">
        <f t="shared" si="5"/>
        <v>4.75</v>
      </c>
      <c r="Q6" s="86" t="str">
        <f t="shared" si="0"/>
        <v>Tiana Mckenzie David</v>
      </c>
      <c r="R6" s="86" t="str">
        <f t="shared" si="0"/>
        <v>Sir John Lawes</v>
      </c>
      <c r="S6" s="63">
        <f t="shared" si="6"/>
        <v>548</v>
      </c>
      <c r="T6" s="345"/>
      <c r="U6" s="421"/>
      <c r="V6" s="422"/>
      <c r="W6" s="423"/>
      <c r="X6" s="344"/>
      <c r="Y6" s="267">
        <v>480</v>
      </c>
      <c r="Z6" s="268" t="s">
        <v>182</v>
      </c>
      <c r="AA6" s="277" t="s">
        <v>87</v>
      </c>
    </row>
    <row r="7" spans="1:27" ht="9.9499999999999993" customHeight="1">
      <c r="A7" s="344"/>
      <c r="B7" s="344"/>
      <c r="C7" s="348"/>
      <c r="D7" s="349"/>
      <c r="E7" s="451"/>
      <c r="F7" s="452"/>
      <c r="G7" s="452"/>
      <c r="H7" s="110" t="str">
        <f t="shared" si="7"/>
        <v>Lillia  Hunter</v>
      </c>
      <c r="I7" s="110" t="str">
        <f t="shared" si="8"/>
        <v xml:space="preserve">St Albans High School For Girls </v>
      </c>
      <c r="J7" s="260">
        <v>567</v>
      </c>
      <c r="K7" s="261">
        <v>4.72</v>
      </c>
      <c r="L7" s="177" t="str">
        <f t="shared" si="1"/>
        <v xml:space="preserve"> </v>
      </c>
      <c r="M7" s="178" t="str">
        <f t="shared" si="2"/>
        <v xml:space="preserve"> </v>
      </c>
      <c r="N7" s="179" t="str">
        <f t="shared" si="3"/>
        <v xml:space="preserve"> </v>
      </c>
      <c r="O7" s="74">
        <f t="shared" si="4"/>
        <v>4</v>
      </c>
      <c r="P7" s="159">
        <f t="shared" si="5"/>
        <v>4.72</v>
      </c>
      <c r="Q7" s="86" t="str">
        <f t="shared" si="0"/>
        <v>Lillia  Hunter</v>
      </c>
      <c r="R7" s="86" t="str">
        <f t="shared" si="0"/>
        <v xml:space="preserve">St Albans High School For Girls </v>
      </c>
      <c r="S7" s="63">
        <f t="shared" si="6"/>
        <v>567</v>
      </c>
      <c r="T7" s="345"/>
      <c r="U7" s="418" t="s">
        <v>25</v>
      </c>
      <c r="V7" s="419"/>
      <c r="W7" s="420"/>
      <c r="X7" s="344"/>
      <c r="Y7" s="267">
        <v>548</v>
      </c>
      <c r="Z7" s="268" t="s">
        <v>191</v>
      </c>
      <c r="AA7" s="277" t="s">
        <v>78</v>
      </c>
    </row>
    <row r="8" spans="1:27" ht="9.9499999999999993" customHeight="1">
      <c r="A8" s="344"/>
      <c r="B8" s="344"/>
      <c r="C8" s="348"/>
      <c r="D8" s="349"/>
      <c r="E8" s="451"/>
      <c r="F8" s="452"/>
      <c r="G8" s="452"/>
      <c r="H8" s="110" t="str">
        <f t="shared" si="7"/>
        <v>Anni McLoughlin</v>
      </c>
      <c r="I8" s="110" t="str">
        <f t="shared" si="8"/>
        <v>St. Joan of Arc</v>
      </c>
      <c r="J8" s="260">
        <v>696</v>
      </c>
      <c r="K8" s="261">
        <v>4.2699999999999996</v>
      </c>
      <c r="L8" s="177" t="str">
        <f t="shared" si="1"/>
        <v xml:space="preserve"> </v>
      </c>
      <c r="M8" s="178" t="str">
        <f t="shared" si="2"/>
        <v xml:space="preserve"> </v>
      </c>
      <c r="N8" s="179" t="str">
        <f t="shared" si="3"/>
        <v xml:space="preserve"> </v>
      </c>
      <c r="O8" s="74">
        <f t="shared" si="4"/>
        <v>5</v>
      </c>
      <c r="P8" s="159">
        <f t="shared" si="5"/>
        <v>4.2699999999999996</v>
      </c>
      <c r="Q8" s="86" t="str">
        <f t="shared" si="0"/>
        <v>Anni McLoughlin</v>
      </c>
      <c r="R8" s="86" t="str">
        <f t="shared" si="0"/>
        <v>St. Joan of Arc</v>
      </c>
      <c r="S8" s="63">
        <f t="shared" si="6"/>
        <v>696</v>
      </c>
      <c r="T8" s="345"/>
      <c r="U8" s="421"/>
      <c r="V8" s="422"/>
      <c r="W8" s="423"/>
      <c r="X8" s="344"/>
      <c r="Y8" s="267">
        <v>567</v>
      </c>
      <c r="Z8" s="268" t="s">
        <v>200</v>
      </c>
      <c r="AA8" s="277" t="s">
        <v>193</v>
      </c>
    </row>
    <row r="9" spans="1:27" ht="9.9499999999999993" customHeight="1">
      <c r="A9" s="344"/>
      <c r="B9" s="344"/>
      <c r="C9" s="348"/>
      <c r="D9" s="349"/>
      <c r="E9" s="451"/>
      <c r="F9" s="452"/>
      <c r="G9" s="452"/>
      <c r="H9" s="110" t="str">
        <f t="shared" si="7"/>
        <v/>
      </c>
      <c r="I9" s="110" t="str">
        <f t="shared" si="8"/>
        <v/>
      </c>
      <c r="J9" s="260"/>
      <c r="K9" s="261"/>
      <c r="L9" s="177" t="str">
        <f t="shared" si="1"/>
        <v xml:space="preserve"> </v>
      </c>
      <c r="M9" s="178" t="str">
        <f t="shared" si="2"/>
        <v xml:space="preserve"> </v>
      </c>
      <c r="N9" s="179" t="str">
        <f t="shared" si="3"/>
        <v xml:space="preserve"> </v>
      </c>
      <c r="O9" s="74" t="str">
        <f t="shared" si="4"/>
        <v>No Jumper</v>
      </c>
      <c r="P9" s="159">
        <f t="shared" si="5"/>
        <v>0</v>
      </c>
      <c r="Q9" s="86" t="str">
        <f t="shared" si="0"/>
        <v/>
      </c>
      <c r="R9" s="86" t="str">
        <f t="shared" si="0"/>
        <v/>
      </c>
      <c r="S9" s="63">
        <f t="shared" si="6"/>
        <v>0</v>
      </c>
      <c r="T9" s="345"/>
      <c r="U9" s="421"/>
      <c r="V9" s="422"/>
      <c r="W9" s="423"/>
      <c r="X9" s="344"/>
      <c r="Y9" s="267">
        <v>696</v>
      </c>
      <c r="Z9" s="268" t="s">
        <v>212</v>
      </c>
      <c r="AA9" s="277" t="s">
        <v>213</v>
      </c>
    </row>
    <row r="10" spans="1:27" ht="9.9499999999999993" customHeight="1">
      <c r="A10" s="344"/>
      <c r="B10" s="344"/>
      <c r="C10" s="348"/>
      <c r="D10" s="349"/>
      <c r="E10" s="451"/>
      <c r="F10" s="452"/>
      <c r="G10" s="452"/>
      <c r="H10" s="110" t="str">
        <f t="shared" si="7"/>
        <v/>
      </c>
      <c r="I10" s="110" t="str">
        <f t="shared" si="8"/>
        <v/>
      </c>
      <c r="J10" s="260"/>
      <c r="K10" s="261"/>
      <c r="L10" s="177" t="str">
        <f t="shared" si="1"/>
        <v xml:space="preserve"> </v>
      </c>
      <c r="M10" s="178" t="str">
        <f t="shared" si="2"/>
        <v xml:space="preserve"> </v>
      </c>
      <c r="N10" s="179" t="str">
        <f t="shared" si="3"/>
        <v xml:space="preserve"> </v>
      </c>
      <c r="O10" s="74" t="str">
        <f t="shared" si="4"/>
        <v>No Jumper</v>
      </c>
      <c r="P10" s="159">
        <f t="shared" si="5"/>
        <v>0</v>
      </c>
      <c r="Q10" s="86" t="str">
        <f t="shared" si="0"/>
        <v/>
      </c>
      <c r="R10" s="86" t="str">
        <f t="shared" si="0"/>
        <v/>
      </c>
      <c r="S10" s="63">
        <f t="shared" si="6"/>
        <v>0</v>
      </c>
      <c r="T10" s="345"/>
      <c r="U10" s="332" t="s">
        <v>24</v>
      </c>
      <c r="V10" s="333"/>
      <c r="W10" s="334"/>
      <c r="X10" s="344"/>
      <c r="Y10" s="267">
        <v>711</v>
      </c>
      <c r="Z10" s="268" t="s">
        <v>214</v>
      </c>
      <c r="AA10" s="277" t="s">
        <v>72</v>
      </c>
    </row>
    <row r="11" spans="1:27" ht="9.9499999999999993" customHeight="1">
      <c r="A11" s="344"/>
      <c r="B11" s="344"/>
      <c r="C11" s="348"/>
      <c r="D11" s="349"/>
      <c r="E11" s="451"/>
      <c r="F11" s="452"/>
      <c r="G11" s="452"/>
      <c r="H11" s="110" t="str">
        <f t="shared" si="7"/>
        <v/>
      </c>
      <c r="I11" s="110" t="str">
        <f t="shared" si="8"/>
        <v/>
      </c>
      <c r="J11" s="260"/>
      <c r="K11" s="261"/>
      <c r="L11" s="177" t="str">
        <f t="shared" si="1"/>
        <v xml:space="preserve"> </v>
      </c>
      <c r="M11" s="178" t="str">
        <f t="shared" si="2"/>
        <v xml:space="preserve"> </v>
      </c>
      <c r="N11" s="179" t="str">
        <f t="shared" si="3"/>
        <v xml:space="preserve"> </v>
      </c>
      <c r="O11" s="74" t="str">
        <f t="shared" si="4"/>
        <v>No Jumper</v>
      </c>
      <c r="P11" s="159">
        <f t="shared" si="5"/>
        <v>0</v>
      </c>
      <c r="Q11" s="86" t="str">
        <f t="shared" si="0"/>
        <v/>
      </c>
      <c r="R11" s="86" t="str">
        <f t="shared" si="0"/>
        <v/>
      </c>
      <c r="S11" s="63">
        <f t="shared" si="6"/>
        <v>0</v>
      </c>
      <c r="T11" s="345"/>
      <c r="U11" s="326"/>
      <c r="V11" s="327"/>
      <c r="W11" s="328"/>
      <c r="X11" s="344"/>
      <c r="Y11" s="267"/>
      <c r="Z11" s="268"/>
      <c r="AA11" s="277"/>
    </row>
    <row r="12" spans="1:27" ht="9.9499999999999993" customHeight="1">
      <c r="A12" s="344"/>
      <c r="B12" s="344"/>
      <c r="C12" s="348"/>
      <c r="D12" s="349"/>
      <c r="E12" s="451"/>
      <c r="F12" s="452"/>
      <c r="G12" s="452"/>
      <c r="H12" s="110" t="str">
        <f t="shared" si="7"/>
        <v/>
      </c>
      <c r="I12" s="110" t="str">
        <f t="shared" si="8"/>
        <v/>
      </c>
      <c r="J12" s="260"/>
      <c r="K12" s="261"/>
      <c r="L12" s="177" t="str">
        <f t="shared" si="1"/>
        <v xml:space="preserve"> </v>
      </c>
      <c r="M12" s="178" t="str">
        <f t="shared" si="2"/>
        <v xml:space="preserve"> </v>
      </c>
      <c r="N12" s="179" t="str">
        <f t="shared" si="3"/>
        <v xml:space="preserve"> </v>
      </c>
      <c r="O12" s="74" t="str">
        <f t="shared" si="4"/>
        <v>No Jumper</v>
      </c>
      <c r="P12" s="159">
        <f t="shared" si="5"/>
        <v>0</v>
      </c>
      <c r="Q12" s="86" t="str">
        <f t="shared" si="0"/>
        <v/>
      </c>
      <c r="R12" s="86" t="str">
        <f t="shared" si="0"/>
        <v/>
      </c>
      <c r="S12" s="63">
        <f t="shared" si="6"/>
        <v>0</v>
      </c>
      <c r="T12" s="345"/>
      <c r="U12" s="329"/>
      <c r="V12" s="330"/>
      <c r="W12" s="331"/>
      <c r="X12" s="344"/>
      <c r="Y12" s="267"/>
      <c r="Z12" s="268"/>
      <c r="AA12" s="277"/>
    </row>
    <row r="13" spans="1:27" ht="9.9499999999999993" customHeight="1">
      <c r="A13" s="344"/>
      <c r="B13" s="344"/>
      <c r="C13" s="348"/>
      <c r="D13" s="349"/>
      <c r="E13" s="451"/>
      <c r="F13" s="452"/>
      <c r="G13" s="452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1"/>
        <v xml:space="preserve"> </v>
      </c>
      <c r="M13" s="178" t="str">
        <f t="shared" si="2"/>
        <v xml:space="preserve"> </v>
      </c>
      <c r="N13" s="179" t="str">
        <f t="shared" si="3"/>
        <v xml:space="preserve"> </v>
      </c>
      <c r="O13" s="74" t="str">
        <f t="shared" si="4"/>
        <v>No Jumper</v>
      </c>
      <c r="P13" s="159">
        <f t="shared" si="5"/>
        <v>0</v>
      </c>
      <c r="Q13" s="86" t="str">
        <f t="shared" si="0"/>
        <v/>
      </c>
      <c r="R13" s="86" t="str">
        <f t="shared" si="0"/>
        <v/>
      </c>
      <c r="S13" s="63">
        <f t="shared" si="6"/>
        <v>0</v>
      </c>
      <c r="T13" s="345"/>
      <c r="U13" s="332"/>
      <c r="V13" s="333"/>
      <c r="W13" s="334"/>
      <c r="X13" s="344"/>
      <c r="Y13" s="267"/>
      <c r="Z13" s="268"/>
      <c r="AA13" s="277"/>
    </row>
    <row r="14" spans="1:27" ht="9.9499999999999993" customHeight="1">
      <c r="A14" s="344"/>
      <c r="B14" s="344"/>
      <c r="C14" s="348"/>
      <c r="D14" s="349"/>
      <c r="E14" s="451"/>
      <c r="F14" s="452"/>
      <c r="G14" s="452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1"/>
        <v xml:space="preserve"> </v>
      </c>
      <c r="M14" s="178" t="str">
        <f t="shared" si="2"/>
        <v xml:space="preserve"> </v>
      </c>
      <c r="N14" s="179" t="str">
        <f t="shared" si="3"/>
        <v xml:space="preserve"> </v>
      </c>
      <c r="O14" s="74" t="str">
        <f t="shared" si="4"/>
        <v>No Jumper</v>
      </c>
      <c r="P14" s="159">
        <f t="shared" si="5"/>
        <v>0</v>
      </c>
      <c r="Q14" s="86" t="str">
        <f t="shared" si="0"/>
        <v/>
      </c>
      <c r="R14" s="86" t="str">
        <f t="shared" si="0"/>
        <v/>
      </c>
      <c r="S14" s="63">
        <f t="shared" si="6"/>
        <v>0</v>
      </c>
      <c r="T14" s="345"/>
      <c r="U14" s="326"/>
      <c r="V14" s="327"/>
      <c r="W14" s="328"/>
      <c r="X14" s="344"/>
      <c r="Y14" s="267"/>
      <c r="Z14" s="268"/>
      <c r="AA14" s="277"/>
    </row>
    <row r="15" spans="1:27" ht="9.9499999999999993" customHeight="1">
      <c r="A15" s="344"/>
      <c r="B15" s="344"/>
      <c r="C15" s="348"/>
      <c r="D15" s="349"/>
      <c r="E15" s="451"/>
      <c r="F15" s="452"/>
      <c r="G15" s="452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1"/>
        <v xml:space="preserve"> </v>
      </c>
      <c r="M15" s="178" t="str">
        <f t="shared" si="2"/>
        <v xml:space="preserve"> </v>
      </c>
      <c r="N15" s="179" t="str">
        <f t="shared" si="3"/>
        <v xml:space="preserve"> </v>
      </c>
      <c r="O15" s="74" t="str">
        <f t="shared" si="4"/>
        <v>No Jumper</v>
      </c>
      <c r="P15" s="159">
        <f t="shared" si="5"/>
        <v>0</v>
      </c>
      <c r="Q15" s="86" t="str">
        <f t="shared" si="0"/>
        <v/>
      </c>
      <c r="R15" s="86" t="str">
        <f t="shared" si="0"/>
        <v/>
      </c>
      <c r="S15" s="63">
        <f t="shared" si="6"/>
        <v>0</v>
      </c>
      <c r="T15" s="345"/>
      <c r="U15" s="329"/>
      <c r="V15" s="330"/>
      <c r="W15" s="331"/>
      <c r="X15" s="344"/>
      <c r="Y15" s="267"/>
      <c r="Z15" s="268"/>
      <c r="AA15" s="277"/>
    </row>
    <row r="16" spans="1:27" ht="9.9499999999999993" customHeight="1">
      <c r="A16" s="344"/>
      <c r="B16" s="344"/>
      <c r="C16" s="348"/>
      <c r="D16" s="349"/>
      <c r="E16" s="451"/>
      <c r="F16" s="452"/>
      <c r="G16" s="452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1"/>
        <v xml:space="preserve"> </v>
      </c>
      <c r="M16" s="178" t="str">
        <f t="shared" si="2"/>
        <v xml:space="preserve"> </v>
      </c>
      <c r="N16" s="179" t="str">
        <f t="shared" si="3"/>
        <v xml:space="preserve"> </v>
      </c>
      <c r="O16" s="74" t="str">
        <f t="shared" si="4"/>
        <v>No Jumper</v>
      </c>
      <c r="P16" s="159">
        <f t="shared" si="5"/>
        <v>0</v>
      </c>
      <c r="Q16" s="86" t="str">
        <f t="shared" si="0"/>
        <v/>
      </c>
      <c r="R16" s="86" t="str">
        <f t="shared" si="0"/>
        <v/>
      </c>
      <c r="S16" s="63">
        <f t="shared" si="6"/>
        <v>0</v>
      </c>
      <c r="T16" s="345"/>
      <c r="U16" s="332"/>
      <c r="V16" s="333"/>
      <c r="W16" s="334"/>
      <c r="X16" s="344"/>
      <c r="Y16" s="267"/>
      <c r="Z16" s="268"/>
      <c r="AA16" s="277"/>
    </row>
    <row r="17" spans="1:27" ht="9.9499999999999993" customHeight="1">
      <c r="A17" s="344"/>
      <c r="B17" s="344"/>
      <c r="C17" s="348"/>
      <c r="D17" s="349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1"/>
        <v xml:space="preserve"> </v>
      </c>
      <c r="M17" s="178" t="str">
        <f t="shared" si="2"/>
        <v xml:space="preserve"> </v>
      </c>
      <c r="N17" s="179" t="str">
        <f t="shared" si="3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0"/>
        <v/>
      </c>
      <c r="R17" s="86" t="str">
        <f t="shared" si="0"/>
        <v/>
      </c>
      <c r="S17" s="63">
        <f t="shared" si="6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348"/>
      <c r="D18" s="349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1"/>
        <v xml:space="preserve"> </v>
      </c>
      <c r="M18" s="178" t="str">
        <f t="shared" si="2"/>
        <v xml:space="preserve"> </v>
      </c>
      <c r="N18" s="179" t="str">
        <f t="shared" si="3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0"/>
        <v/>
      </c>
      <c r="R18" s="86" t="str">
        <f t="shared" si="0"/>
        <v/>
      </c>
      <c r="S18" s="63">
        <f t="shared" si="6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348"/>
      <c r="D19" s="349"/>
      <c r="E19" s="451"/>
      <c r="F19" s="452"/>
      <c r="G19" s="452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1"/>
        <v xml:space="preserve"> </v>
      </c>
      <c r="M19" s="178" t="str">
        <f t="shared" si="2"/>
        <v xml:space="preserve"> </v>
      </c>
      <c r="N19" s="179" t="str">
        <f t="shared" si="3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0"/>
        <v/>
      </c>
      <c r="R19" s="86" t="str">
        <f t="shared" si="0"/>
        <v/>
      </c>
      <c r="S19" s="63">
        <f t="shared" si="6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348"/>
      <c r="D20" s="349"/>
      <c r="E20" s="451"/>
      <c r="F20" s="452"/>
      <c r="G20" s="452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1"/>
        <v xml:space="preserve"> </v>
      </c>
      <c r="M20" s="178" t="str">
        <f t="shared" si="2"/>
        <v xml:space="preserve"> </v>
      </c>
      <c r="N20" s="179" t="str">
        <f t="shared" si="3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0"/>
        <v/>
      </c>
      <c r="R20" s="86" t="str">
        <f t="shared" si="0"/>
        <v/>
      </c>
      <c r="S20" s="63">
        <f t="shared" si="6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348"/>
      <c r="D21" s="349"/>
      <c r="E21" s="451"/>
      <c r="F21" s="452"/>
      <c r="G21" s="452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1"/>
        <v xml:space="preserve"> </v>
      </c>
      <c r="M21" s="178" t="str">
        <f t="shared" si="2"/>
        <v xml:space="preserve"> </v>
      </c>
      <c r="N21" s="179" t="str">
        <f t="shared" si="3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0"/>
        <v/>
      </c>
      <c r="R21" s="86" t="str">
        <f t="shared" si="0"/>
        <v/>
      </c>
      <c r="S21" s="63">
        <f t="shared" si="6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348"/>
      <c r="D22" s="349"/>
      <c r="E22" s="451"/>
      <c r="F22" s="452"/>
      <c r="G22" s="452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1"/>
        <v xml:space="preserve"> </v>
      </c>
      <c r="M22" s="178" t="str">
        <f t="shared" si="2"/>
        <v xml:space="preserve"> </v>
      </c>
      <c r="N22" s="179" t="str">
        <f t="shared" si="3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0"/>
        <v/>
      </c>
      <c r="R22" s="86" t="str">
        <f t="shared" si="0"/>
        <v/>
      </c>
      <c r="S22" s="63">
        <f t="shared" si="6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348"/>
      <c r="D23" s="349"/>
      <c r="E23" s="451"/>
      <c r="F23" s="452"/>
      <c r="G23" s="452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1"/>
        <v xml:space="preserve"> </v>
      </c>
      <c r="M23" s="178" t="str">
        <f t="shared" si="2"/>
        <v xml:space="preserve"> </v>
      </c>
      <c r="N23" s="179" t="str">
        <f t="shared" si="3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0"/>
        <v/>
      </c>
      <c r="R23" s="86" t="str">
        <f t="shared" si="0"/>
        <v/>
      </c>
      <c r="S23" s="63">
        <f t="shared" si="6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348"/>
      <c r="D24" s="349"/>
      <c r="E24" s="451"/>
      <c r="F24" s="452"/>
      <c r="G24" s="452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1"/>
        <v xml:space="preserve"> </v>
      </c>
      <c r="M24" s="178" t="str">
        <f t="shared" si="2"/>
        <v xml:space="preserve"> </v>
      </c>
      <c r="N24" s="179" t="str">
        <f t="shared" si="3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0"/>
        <v/>
      </c>
      <c r="R24" s="86" t="str">
        <f t="shared" si="0"/>
        <v/>
      </c>
      <c r="S24" s="63">
        <f t="shared" si="6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348"/>
      <c r="D25" s="349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1"/>
        <v xml:space="preserve"> </v>
      </c>
      <c r="M25" s="178" t="str">
        <f t="shared" si="2"/>
        <v xml:space="preserve"> </v>
      </c>
      <c r="N25" s="179" t="str">
        <f t="shared" si="3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0"/>
        <v/>
      </c>
      <c r="R25" s="86" t="str">
        <f t="shared" si="0"/>
        <v/>
      </c>
      <c r="S25" s="63">
        <f t="shared" si="6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348"/>
      <c r="D26" s="349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1"/>
        <v xml:space="preserve"> </v>
      </c>
      <c r="M26" s="178" t="str">
        <f t="shared" si="2"/>
        <v xml:space="preserve"> </v>
      </c>
      <c r="N26" s="179" t="str">
        <f t="shared" si="3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0"/>
        <v/>
      </c>
      <c r="R26" s="86" t="str">
        <f t="shared" si="0"/>
        <v/>
      </c>
      <c r="S26" s="63">
        <f t="shared" si="6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348"/>
      <c r="D27" s="349"/>
      <c r="E27" s="451"/>
      <c r="F27" s="452"/>
      <c r="G27" s="452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1"/>
        <v xml:space="preserve"> </v>
      </c>
      <c r="M27" s="178" t="str">
        <f t="shared" si="2"/>
        <v xml:space="preserve"> </v>
      </c>
      <c r="N27" s="179" t="str">
        <f t="shared" si="3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0"/>
        <v/>
      </c>
      <c r="R27" s="86" t="str">
        <f t="shared" si="0"/>
        <v/>
      </c>
      <c r="S27" s="63">
        <f t="shared" si="6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348"/>
      <c r="D28" s="349"/>
      <c r="E28" s="451"/>
      <c r="F28" s="452"/>
      <c r="G28" s="452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1"/>
        <v xml:space="preserve"> </v>
      </c>
      <c r="M28" s="178" t="str">
        <f t="shared" si="2"/>
        <v xml:space="preserve"> </v>
      </c>
      <c r="N28" s="179" t="str">
        <f t="shared" si="3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0"/>
        <v/>
      </c>
      <c r="R28" s="86" t="str">
        <f t="shared" si="0"/>
        <v/>
      </c>
      <c r="S28" s="63">
        <f t="shared" si="6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348"/>
      <c r="D29" s="349"/>
      <c r="E29" s="451"/>
      <c r="F29" s="452"/>
      <c r="G29" s="452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1"/>
        <v xml:space="preserve"> </v>
      </c>
      <c r="M29" s="178" t="str">
        <f t="shared" si="2"/>
        <v xml:space="preserve"> </v>
      </c>
      <c r="N29" s="179" t="str">
        <f t="shared" si="3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0"/>
        <v/>
      </c>
      <c r="R29" s="86" t="str">
        <f t="shared" si="0"/>
        <v/>
      </c>
      <c r="S29" s="63">
        <f t="shared" si="6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348"/>
      <c r="D30" s="349"/>
      <c r="E30" s="451"/>
      <c r="F30" s="452"/>
      <c r="G30" s="452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1"/>
        <v xml:space="preserve"> </v>
      </c>
      <c r="M30" s="178" t="str">
        <f t="shared" si="2"/>
        <v xml:space="preserve"> </v>
      </c>
      <c r="N30" s="179" t="str">
        <f t="shared" si="3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0"/>
        <v/>
      </c>
      <c r="R30" s="86" t="str">
        <f t="shared" si="0"/>
        <v/>
      </c>
      <c r="S30" s="63">
        <f t="shared" si="6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348"/>
      <c r="D31" s="349"/>
      <c r="E31" s="451"/>
      <c r="F31" s="452"/>
      <c r="G31" s="452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1"/>
        <v xml:space="preserve"> </v>
      </c>
      <c r="M31" s="178" t="str">
        <f t="shared" si="2"/>
        <v xml:space="preserve"> </v>
      </c>
      <c r="N31" s="179" t="str">
        <f t="shared" si="3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0"/>
        <v/>
      </c>
      <c r="R31" s="86" t="str">
        <f t="shared" si="0"/>
        <v/>
      </c>
      <c r="S31" s="63">
        <f t="shared" si="6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348"/>
      <c r="D32" s="349"/>
      <c r="E32" s="451"/>
      <c r="F32" s="452"/>
      <c r="G32" s="452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1"/>
        <v xml:space="preserve"> </v>
      </c>
      <c r="M32" s="178" t="str">
        <f t="shared" si="2"/>
        <v xml:space="preserve"> </v>
      </c>
      <c r="N32" s="179" t="str">
        <f t="shared" si="3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0"/>
        <v/>
      </c>
      <c r="R32" s="86" t="str">
        <f t="shared" si="0"/>
        <v/>
      </c>
      <c r="S32" s="63">
        <f t="shared" si="6"/>
        <v>0</v>
      </c>
      <c r="T32" s="345"/>
      <c r="U32" s="448"/>
      <c r="V32" s="448"/>
      <c r="W32" s="448"/>
      <c r="X32" s="344"/>
      <c r="Y32" s="267"/>
      <c r="Z32" s="268"/>
      <c r="AA32" s="277"/>
    </row>
    <row r="33" spans="1:28" ht="9.9499999999999993" customHeight="1">
      <c r="A33" s="344"/>
      <c r="B33" s="344"/>
      <c r="C33" s="348"/>
      <c r="D33" s="349"/>
      <c r="E33" s="451"/>
      <c r="F33" s="452"/>
      <c r="G33" s="452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1"/>
        <v xml:space="preserve"> </v>
      </c>
      <c r="M33" s="178" t="str">
        <f t="shared" si="2"/>
        <v xml:space="preserve"> </v>
      </c>
      <c r="N33" s="179" t="str">
        <f t="shared" si="3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0"/>
        <v/>
      </c>
      <c r="R33" s="86" t="str">
        <f t="shared" si="0"/>
        <v/>
      </c>
      <c r="S33" s="63">
        <f t="shared" si="6"/>
        <v>0</v>
      </c>
      <c r="T33" s="345"/>
      <c r="U33" s="448"/>
      <c r="V33" s="448"/>
      <c r="W33" s="448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348"/>
      <c r="D34" s="349"/>
      <c r="E34" s="453"/>
      <c r="F34" s="454"/>
      <c r="G34" s="454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1"/>
        <v xml:space="preserve"> </v>
      </c>
      <c r="M34" s="181" t="str">
        <f t="shared" si="2"/>
        <v xml:space="preserve"> </v>
      </c>
      <c r="N34" s="182" t="str">
        <f t="shared" si="3"/>
        <v xml:space="preserve"> </v>
      </c>
      <c r="O34" s="75" t="str">
        <f>IF(K34&gt;0,RANK(K34,$K$3:$K$34,0),"No Jumper")</f>
        <v>No Jumper</v>
      </c>
      <c r="P34" s="160">
        <f t="shared" si="5"/>
        <v>0</v>
      </c>
      <c r="Q34" s="88" t="str">
        <f t="shared" si="0"/>
        <v/>
      </c>
      <c r="R34" s="88" t="str">
        <f t="shared" si="0"/>
        <v/>
      </c>
      <c r="S34" s="68">
        <f t="shared" si="6"/>
        <v>0</v>
      </c>
      <c r="T34" s="345"/>
      <c r="U34" s="448"/>
      <c r="V34" s="448"/>
      <c r="W34" s="448"/>
      <c r="X34" s="344"/>
      <c r="Y34" s="270"/>
      <c r="Z34" s="271"/>
      <c r="AA34" s="278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Phoebe  Peacock</v>
      </c>
      <c r="I35" s="225" t="str">
        <f>IFERROR(VLOOKUP($G35,$O$3:$S$34,4,0),"")</f>
        <v>Samuel Ryder Academy</v>
      </c>
      <c r="J35" s="97">
        <f>IFERROR(VLOOKUP($G35,$O$3:$S$34,5,0),"")</f>
        <v>480</v>
      </c>
      <c r="K35" s="109">
        <f>IFERROR(VLOOKUP($G35,$O$3:$S$34,2,0),0)</f>
        <v>4.91</v>
      </c>
      <c r="L35" s="189" t="str">
        <f t="shared" si="1"/>
        <v xml:space="preserve"> </v>
      </c>
      <c r="M35" s="193" t="str">
        <f t="shared" si="2"/>
        <v xml:space="preserve"> </v>
      </c>
      <c r="N35" s="196" t="str">
        <f t="shared" si="3"/>
        <v xml:space="preserve"> </v>
      </c>
      <c r="O35" s="435" t="s">
        <v>30</v>
      </c>
      <c r="P35" s="161"/>
      <c r="Q35" s="29"/>
      <c r="R35" s="29"/>
      <c r="S35" s="29"/>
      <c r="T35" s="345"/>
      <c r="U35" s="448"/>
      <c r="V35" s="448"/>
      <c r="W35" s="448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9">IFERROR(VLOOKUP($G36,$O$3:$S$34,3,0),"")</f>
        <v>Rebecca Owen</v>
      </c>
      <c r="I36" s="228" t="str">
        <f t="shared" ref="I36:I46" si="10">IFERROR(VLOOKUP($G36,$O$3:$S$34,4,0),"")</f>
        <v>Roundwood Park School</v>
      </c>
      <c r="J36" s="103">
        <f t="shared" ref="J36:J46" si="11">IFERROR(VLOOKUP($G36,$O$3:$S$34,5,0),"")</f>
        <v>453</v>
      </c>
      <c r="K36" s="166">
        <f t="shared" ref="K36:K46" si="12">IFERROR(VLOOKUP($G36,$O$3:$S$34,2,0),0)</f>
        <v>4.87</v>
      </c>
      <c r="L36" s="190" t="str">
        <f t="shared" si="1"/>
        <v xml:space="preserve"> </v>
      </c>
      <c r="M36" s="194" t="str">
        <f t="shared" si="2"/>
        <v xml:space="preserve"> </v>
      </c>
      <c r="N36" s="197" t="str">
        <f t="shared" si="3"/>
        <v xml:space="preserve"> </v>
      </c>
      <c r="O36" s="436"/>
      <c r="P36" s="161"/>
      <c r="Q36" s="29"/>
      <c r="R36" s="29"/>
      <c r="S36" s="29"/>
      <c r="T36" s="345"/>
      <c r="U36" s="448"/>
      <c r="V36" s="448"/>
      <c r="W36" s="448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>
        <v>3</v>
      </c>
      <c r="H37" s="105" t="str">
        <f t="shared" si="9"/>
        <v>Tiana Mckenzie David</v>
      </c>
      <c r="I37" s="229" t="str">
        <f t="shared" si="10"/>
        <v>Sir John Lawes</v>
      </c>
      <c r="J37" s="104">
        <f t="shared" si="11"/>
        <v>548</v>
      </c>
      <c r="K37" s="167">
        <f t="shared" si="12"/>
        <v>4.75</v>
      </c>
      <c r="L37" s="191" t="str">
        <f t="shared" si="1"/>
        <v xml:space="preserve"> </v>
      </c>
      <c r="M37" s="195" t="str">
        <f t="shared" si="2"/>
        <v xml:space="preserve"> </v>
      </c>
      <c r="N37" s="198" t="str">
        <f t="shared" si="3"/>
        <v xml:space="preserve"> </v>
      </c>
      <c r="O37" s="437"/>
      <c r="P37" s="161"/>
      <c r="Q37" s="29"/>
      <c r="R37" s="29"/>
      <c r="S37" s="29"/>
      <c r="T37" s="345"/>
      <c r="U37" s="448"/>
      <c r="V37" s="448"/>
      <c r="W37" s="448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76">
        <v>4</v>
      </c>
      <c r="H38" s="169" t="str">
        <f t="shared" si="9"/>
        <v>Lillia  Hunter</v>
      </c>
      <c r="I38" s="62" t="str">
        <f t="shared" si="10"/>
        <v xml:space="preserve">St Albans High School For Girls </v>
      </c>
      <c r="J38" s="59">
        <f t="shared" si="11"/>
        <v>567</v>
      </c>
      <c r="K38" s="4">
        <f t="shared" si="12"/>
        <v>4.72</v>
      </c>
      <c r="L38" s="177" t="str">
        <f t="shared" si="1"/>
        <v xml:space="preserve"> </v>
      </c>
      <c r="M38" s="178" t="str">
        <f t="shared" si="2"/>
        <v xml:space="preserve"> </v>
      </c>
      <c r="N38" s="179" t="str">
        <f t="shared" si="3"/>
        <v xml:space="preserve"> </v>
      </c>
      <c r="O38" s="433" t="str">
        <f ca="1">Entries!A1</f>
        <v>U17 Girls</v>
      </c>
      <c r="P38" s="161"/>
      <c r="Q38" s="29"/>
      <c r="R38" s="29"/>
      <c r="S38" s="29"/>
      <c r="T38" s="345"/>
      <c r="U38" s="448"/>
      <c r="V38" s="448"/>
      <c r="W38" s="448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76">
        <v>5</v>
      </c>
      <c r="H39" s="169" t="str">
        <f t="shared" si="9"/>
        <v>Anni McLoughlin</v>
      </c>
      <c r="I39" s="62" t="str">
        <f t="shared" si="10"/>
        <v>St. Joan of Arc</v>
      </c>
      <c r="J39" s="59">
        <f t="shared" si="11"/>
        <v>696</v>
      </c>
      <c r="K39" s="4">
        <f t="shared" si="12"/>
        <v>4.2699999999999996</v>
      </c>
      <c r="L39" s="177" t="str">
        <f t="shared" si="1"/>
        <v xml:space="preserve"> </v>
      </c>
      <c r="M39" s="178" t="str">
        <f t="shared" si="2"/>
        <v xml:space="preserve"> </v>
      </c>
      <c r="N39" s="179" t="str">
        <f t="shared" si="3"/>
        <v xml:space="preserve"> </v>
      </c>
      <c r="O39" s="433"/>
      <c r="P39" s="161"/>
      <c r="Q39" s="29"/>
      <c r="R39" s="29"/>
      <c r="S39" s="29"/>
      <c r="T39" s="345"/>
      <c r="U39" s="448"/>
      <c r="V39" s="448"/>
      <c r="W39" s="448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9"/>
        <v>Daniella Okoye</v>
      </c>
      <c r="I40" s="62" t="str">
        <f t="shared" si="10"/>
        <v>Bishop's Hatfield Girls' School</v>
      </c>
      <c r="J40" s="59">
        <f t="shared" si="11"/>
        <v>147</v>
      </c>
      <c r="K40" s="4">
        <f t="shared" si="12"/>
        <v>4.25</v>
      </c>
      <c r="L40" s="177" t="str">
        <f t="shared" si="1"/>
        <v xml:space="preserve"> </v>
      </c>
      <c r="M40" s="178" t="str">
        <f t="shared" si="2"/>
        <v xml:space="preserve"> </v>
      </c>
      <c r="N40" s="179" t="str">
        <f t="shared" si="3"/>
        <v xml:space="preserve"> </v>
      </c>
      <c r="O40" s="433"/>
      <c r="P40" s="161"/>
      <c r="Q40" s="29"/>
      <c r="R40" s="29"/>
      <c r="S40" s="29"/>
      <c r="T40" s="345"/>
      <c r="U40" s="448"/>
      <c r="V40" s="448"/>
      <c r="W40" s="448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9"/>
        <v/>
      </c>
      <c r="I41" s="62" t="str">
        <f t="shared" si="10"/>
        <v/>
      </c>
      <c r="J41" s="59" t="str">
        <f t="shared" si="11"/>
        <v/>
      </c>
      <c r="K41" s="4">
        <f t="shared" si="12"/>
        <v>0</v>
      </c>
      <c r="L41" s="177" t="str">
        <f t="shared" si="1"/>
        <v xml:space="preserve"> </v>
      </c>
      <c r="M41" s="178" t="str">
        <f t="shared" si="2"/>
        <v xml:space="preserve"> </v>
      </c>
      <c r="N41" s="179" t="str">
        <f t="shared" si="3"/>
        <v xml:space="preserve"> </v>
      </c>
      <c r="O41" s="433"/>
      <c r="P41" s="161"/>
      <c r="Q41" s="29"/>
      <c r="R41" s="29"/>
      <c r="S41" s="29"/>
      <c r="T41" s="345"/>
      <c r="U41" s="448"/>
      <c r="V41" s="448"/>
      <c r="W41" s="448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9"/>
        <v/>
      </c>
      <c r="I42" s="62" t="str">
        <f t="shared" si="10"/>
        <v/>
      </c>
      <c r="J42" s="59" t="str">
        <f t="shared" si="11"/>
        <v/>
      </c>
      <c r="K42" s="4">
        <f t="shared" si="12"/>
        <v>0</v>
      </c>
      <c r="L42" s="177" t="str">
        <f t="shared" si="1"/>
        <v xml:space="preserve"> </v>
      </c>
      <c r="M42" s="178" t="str">
        <f t="shared" si="2"/>
        <v xml:space="preserve"> </v>
      </c>
      <c r="N42" s="179" t="str">
        <f t="shared" si="3"/>
        <v xml:space="preserve"> </v>
      </c>
      <c r="O42" s="433"/>
      <c r="P42" s="161"/>
      <c r="Q42" s="29"/>
      <c r="R42" s="29"/>
      <c r="S42" s="29"/>
      <c r="T42" s="345"/>
      <c r="U42" s="448"/>
      <c r="V42" s="448"/>
      <c r="W42" s="448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9"/>
        <v/>
      </c>
      <c r="I43" s="62" t="str">
        <f t="shared" si="10"/>
        <v/>
      </c>
      <c r="J43" s="59" t="str">
        <f t="shared" si="11"/>
        <v/>
      </c>
      <c r="K43" s="4">
        <f t="shared" si="12"/>
        <v>0</v>
      </c>
      <c r="L43" s="177" t="str">
        <f t="shared" si="1"/>
        <v xml:space="preserve"> </v>
      </c>
      <c r="M43" s="178" t="str">
        <f t="shared" si="2"/>
        <v xml:space="preserve"> </v>
      </c>
      <c r="N43" s="179" t="str">
        <f t="shared" si="3"/>
        <v xml:space="preserve"> </v>
      </c>
      <c r="O43" s="433"/>
      <c r="P43" s="161"/>
      <c r="T43" s="345"/>
      <c r="U43" s="448"/>
      <c r="V43" s="448"/>
      <c r="W43" s="448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5.58</v>
      </c>
      <c r="E44" s="443"/>
      <c r="F44" s="444"/>
      <c r="G44" s="76">
        <v>10</v>
      </c>
      <c r="H44" s="169" t="str">
        <f t="shared" si="9"/>
        <v/>
      </c>
      <c r="I44" s="62" t="str">
        <f t="shared" si="10"/>
        <v/>
      </c>
      <c r="J44" s="59" t="str">
        <f t="shared" si="11"/>
        <v/>
      </c>
      <c r="K44" s="4">
        <f t="shared" si="12"/>
        <v>0</v>
      </c>
      <c r="L44" s="177" t="str">
        <f t="shared" si="1"/>
        <v xml:space="preserve"> </v>
      </c>
      <c r="M44" s="178" t="str">
        <f t="shared" si="2"/>
        <v xml:space="preserve"> </v>
      </c>
      <c r="N44" s="179" t="str">
        <f t="shared" si="3"/>
        <v xml:space="preserve"> </v>
      </c>
      <c r="O44" s="433"/>
      <c r="P44" s="161"/>
      <c r="T44" s="345"/>
      <c r="U44" s="448"/>
      <c r="V44" s="448"/>
      <c r="W44" s="448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5.55</v>
      </c>
      <c r="E45" s="443"/>
      <c r="F45" s="444"/>
      <c r="G45" s="76">
        <v>11</v>
      </c>
      <c r="H45" s="169" t="str">
        <f t="shared" si="9"/>
        <v/>
      </c>
      <c r="I45" s="62" t="str">
        <f t="shared" si="10"/>
        <v/>
      </c>
      <c r="J45" s="59" t="str">
        <f t="shared" si="11"/>
        <v/>
      </c>
      <c r="K45" s="4">
        <f t="shared" si="12"/>
        <v>0</v>
      </c>
      <c r="L45" s="177" t="str">
        <f t="shared" si="1"/>
        <v xml:space="preserve"> </v>
      </c>
      <c r="M45" s="178" t="str">
        <f t="shared" si="2"/>
        <v xml:space="preserve"> </v>
      </c>
      <c r="N45" s="179" t="str">
        <f t="shared" si="3"/>
        <v xml:space="preserve"> </v>
      </c>
      <c r="O45" s="433"/>
      <c r="P45" s="161"/>
      <c r="T45" s="345"/>
      <c r="U45" s="448"/>
      <c r="V45" s="448"/>
      <c r="W45" s="448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5.4</v>
      </c>
      <c r="E46" s="445"/>
      <c r="F46" s="446"/>
      <c r="G46" s="77">
        <v>12</v>
      </c>
      <c r="H46" s="170" t="str">
        <f t="shared" si="9"/>
        <v/>
      </c>
      <c r="I46" s="67" t="str">
        <f t="shared" si="10"/>
        <v/>
      </c>
      <c r="J46" s="64" t="str">
        <f t="shared" si="11"/>
        <v/>
      </c>
      <c r="K46" s="5">
        <f t="shared" si="12"/>
        <v>0</v>
      </c>
      <c r="L46" s="180" t="str">
        <f t="shared" si="1"/>
        <v xml:space="preserve"> </v>
      </c>
      <c r="M46" s="181" t="str">
        <f t="shared" si="2"/>
        <v xml:space="preserve"> </v>
      </c>
      <c r="N46" s="182" t="str">
        <f t="shared" si="3"/>
        <v xml:space="preserve"> </v>
      </c>
      <c r="O46" s="434"/>
      <c r="P46" s="161"/>
      <c r="T46" s="345"/>
      <c r="U46" s="448"/>
      <c r="V46" s="448"/>
      <c r="W46" s="448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22:W24"/>
    <mergeCell ref="U25:W27"/>
    <mergeCell ref="U28:W30"/>
    <mergeCell ref="U10:W12"/>
    <mergeCell ref="U13:W15"/>
    <mergeCell ref="U16:W18"/>
    <mergeCell ref="U19:W21"/>
  </mergeCells>
  <phoneticPr fontId="11" type="noConversion"/>
  <conditionalFormatting sqref="O3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E1" zoomScale="125" zoomScaleNormal="125" workbookViewId="0">
      <selection activeCell="K13" sqref="K13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6.42578125" style="162" hidden="1" customWidth="1"/>
    <col min="17" max="18" width="9.140625" style="50" hidden="1" customWidth="1"/>
    <col min="19" max="19" width="5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9.140625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31</v>
      </c>
      <c r="D2" s="34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49" t="s">
        <v>7</v>
      </c>
      <c r="F3" s="450"/>
      <c r="G3" s="450"/>
      <c r="H3" s="46" t="str">
        <f>IFERROR(VLOOKUP($J3,$Y$2:$AB$34,2,0),"")</f>
        <v>Grace  Geekie</v>
      </c>
      <c r="I3" s="223" t="str">
        <f>IFERROR(VLOOKUP($J3,$Y$2:$AB$34,3,0),"")</f>
        <v>Chancellor's</v>
      </c>
      <c r="J3" s="258">
        <v>163</v>
      </c>
      <c r="K3" s="259">
        <v>9.6199999999999992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Jumper")</f>
        <v>7</v>
      </c>
      <c r="P3" s="158">
        <f>K3</f>
        <v>9.6199999999999992</v>
      </c>
      <c r="Q3" s="87" t="str">
        <f>H3</f>
        <v>Grace  Geekie</v>
      </c>
      <c r="R3" s="87" t="str">
        <f>I3</f>
        <v>Chancellor's</v>
      </c>
      <c r="S3" s="58">
        <f t="shared" ref="S3:S34" si="3">J3</f>
        <v>163</v>
      </c>
      <c r="T3" s="345"/>
      <c r="U3" s="415"/>
      <c r="V3" s="416"/>
      <c r="W3" s="417"/>
      <c r="X3" s="344"/>
      <c r="Y3" s="267">
        <v>163</v>
      </c>
      <c r="Z3" s="268" t="s">
        <v>116</v>
      </c>
      <c r="AA3" s="277" t="s">
        <v>68</v>
      </c>
    </row>
    <row r="4" spans="1:27" ht="9.9499999999999993" customHeight="1">
      <c r="A4" s="344"/>
      <c r="B4" s="344"/>
      <c r="C4" s="348"/>
      <c r="D4" s="349"/>
      <c r="E4" s="451"/>
      <c r="F4" s="452"/>
      <c r="G4" s="452"/>
      <c r="H4" s="33" t="str">
        <f>IFERROR(VLOOKUP($J4,$Y$2:$AB$34,2,0),"")</f>
        <v>Jessica Hill</v>
      </c>
      <c r="I4" s="20" t="str">
        <f>IFERROR(VLOOKUP($J4,$Y$2:$AB$34,3,0),"")</f>
        <v>Habs Girls</v>
      </c>
      <c r="J4" s="260">
        <v>214</v>
      </c>
      <c r="K4" s="261">
        <v>9.83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Jumper")</f>
        <v>4</v>
      </c>
      <c r="P4" s="159">
        <f t="shared" ref="P4:P34" si="5">K4</f>
        <v>9.83</v>
      </c>
      <c r="Q4" s="86" t="str">
        <f t="shared" ref="Q4:R34" si="6">H4</f>
        <v>Jessica Hill</v>
      </c>
      <c r="R4" s="86" t="str">
        <f t="shared" si="6"/>
        <v>Habs Girls</v>
      </c>
      <c r="S4" s="63">
        <f t="shared" si="3"/>
        <v>214</v>
      </c>
      <c r="T4" s="345"/>
      <c r="U4" s="418" t="s">
        <v>20</v>
      </c>
      <c r="V4" s="419"/>
      <c r="W4" s="420"/>
      <c r="X4" s="344"/>
      <c r="Y4" s="267">
        <v>214</v>
      </c>
      <c r="Z4" s="268" t="s">
        <v>119</v>
      </c>
      <c r="AA4" s="277" t="s">
        <v>70</v>
      </c>
    </row>
    <row r="5" spans="1:27" ht="9.9499999999999993" customHeight="1">
      <c r="A5" s="344"/>
      <c r="B5" s="344"/>
      <c r="C5" s="348"/>
      <c r="D5" s="349"/>
      <c r="E5" s="451"/>
      <c r="F5" s="452"/>
      <c r="G5" s="452"/>
      <c r="H5" s="33" t="str">
        <f>IFERROR(VLOOKUP($J5,$Y$2:$AB$34,2,0),"")</f>
        <v>Fran Hart</v>
      </c>
      <c r="I5" s="20" t="str">
        <f>IFERROR(VLOOKUP($J5,$Y$2:$AB$34,3,0),"")</f>
        <v>Hitchin Girls' School</v>
      </c>
      <c r="J5" s="260">
        <v>255</v>
      </c>
      <c r="K5" s="261">
        <v>9.27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8</v>
      </c>
      <c r="P5" s="159">
        <f t="shared" si="5"/>
        <v>9.27</v>
      </c>
      <c r="Q5" s="86" t="str">
        <f t="shared" si="6"/>
        <v>Fran Hart</v>
      </c>
      <c r="R5" s="86" t="str">
        <f t="shared" si="6"/>
        <v>Hitchin Girls' School</v>
      </c>
      <c r="S5" s="63">
        <f t="shared" si="3"/>
        <v>255</v>
      </c>
      <c r="T5" s="345"/>
      <c r="U5" s="421"/>
      <c r="V5" s="422"/>
      <c r="W5" s="423"/>
      <c r="X5" s="344"/>
      <c r="Y5" s="267">
        <v>255</v>
      </c>
      <c r="Z5" s="268" t="s">
        <v>130</v>
      </c>
      <c r="AA5" s="277" t="s">
        <v>129</v>
      </c>
    </row>
    <row r="6" spans="1:27" ht="9.9499999999999993" customHeight="1">
      <c r="A6" s="344"/>
      <c r="B6" s="344"/>
      <c r="C6" s="348"/>
      <c r="D6" s="349"/>
      <c r="E6" s="451"/>
      <c r="F6" s="452"/>
      <c r="G6" s="452"/>
      <c r="H6" s="33" t="str">
        <f t="shared" ref="H6:H34" si="7">IFERROR(VLOOKUP($J6,$Y$2:$AB$34,2,0),"")</f>
        <v>Jess Fitter</v>
      </c>
      <c r="I6" s="20" t="str">
        <f t="shared" ref="I6:I34" si="8">IFERROR(VLOOKUP($J6,$Y$2:$AB$34,3,0),"")</f>
        <v>Hitchin Girls' School</v>
      </c>
      <c r="J6" s="260">
        <v>262</v>
      </c>
      <c r="K6" s="261">
        <v>8.2100000000000009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10</v>
      </c>
      <c r="P6" s="159">
        <f t="shared" si="5"/>
        <v>8.2100000000000009</v>
      </c>
      <c r="Q6" s="86" t="str">
        <f t="shared" si="6"/>
        <v>Jess Fitter</v>
      </c>
      <c r="R6" s="86" t="str">
        <f t="shared" si="6"/>
        <v>Hitchin Girls' School</v>
      </c>
      <c r="S6" s="63">
        <f t="shared" si="3"/>
        <v>262</v>
      </c>
      <c r="T6" s="345"/>
      <c r="U6" s="421"/>
      <c r="V6" s="422"/>
      <c r="W6" s="423"/>
      <c r="X6" s="344"/>
      <c r="Y6" s="267">
        <v>262</v>
      </c>
      <c r="Z6" s="268" t="s">
        <v>134</v>
      </c>
      <c r="AA6" s="277" t="s">
        <v>129</v>
      </c>
    </row>
    <row r="7" spans="1:27" ht="9.9499999999999993" customHeight="1">
      <c r="A7" s="344"/>
      <c r="B7" s="344"/>
      <c r="C7" s="348"/>
      <c r="D7" s="349"/>
      <c r="E7" s="451"/>
      <c r="F7" s="452"/>
      <c r="G7" s="452"/>
      <c r="H7" s="33" t="str">
        <f t="shared" si="7"/>
        <v>Olivia  Wilson</v>
      </c>
      <c r="I7" s="20" t="str">
        <f t="shared" si="8"/>
        <v>JFK</v>
      </c>
      <c r="J7" s="260">
        <v>271</v>
      </c>
      <c r="K7" s="261">
        <v>10.44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1</v>
      </c>
      <c r="P7" s="159">
        <f t="shared" si="5"/>
        <v>10.44</v>
      </c>
      <c r="Q7" s="86" t="str">
        <f t="shared" si="6"/>
        <v>Olivia  Wilson</v>
      </c>
      <c r="R7" s="86" t="str">
        <f t="shared" si="6"/>
        <v>JFK</v>
      </c>
      <c r="S7" s="63">
        <f t="shared" si="3"/>
        <v>271</v>
      </c>
      <c r="T7" s="345"/>
      <c r="U7" s="418" t="s">
        <v>25</v>
      </c>
      <c r="V7" s="419"/>
      <c r="W7" s="420"/>
      <c r="X7" s="344"/>
      <c r="Y7" s="267">
        <v>271</v>
      </c>
      <c r="Z7" s="268" t="s">
        <v>137</v>
      </c>
      <c r="AA7" s="277" t="s">
        <v>136</v>
      </c>
    </row>
    <row r="8" spans="1:27" ht="9.9499999999999993" customHeight="1">
      <c r="A8" s="344"/>
      <c r="B8" s="344"/>
      <c r="C8" s="348"/>
      <c r="D8" s="349"/>
      <c r="E8" s="451"/>
      <c r="F8" s="452"/>
      <c r="G8" s="452"/>
      <c r="H8" s="33" t="str">
        <f t="shared" si="7"/>
        <v>Amaia  Dacres</v>
      </c>
      <c r="I8" s="20" t="str">
        <f t="shared" si="8"/>
        <v>Parmiter’s School</v>
      </c>
      <c r="J8" s="260">
        <v>361</v>
      </c>
      <c r="K8" s="261">
        <v>9.6300000000000008</v>
      </c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>
        <f t="shared" si="4"/>
        <v>6</v>
      </c>
      <c r="P8" s="159">
        <f t="shared" si="5"/>
        <v>9.6300000000000008</v>
      </c>
      <c r="Q8" s="86" t="str">
        <f t="shared" si="6"/>
        <v>Amaia  Dacres</v>
      </c>
      <c r="R8" s="86" t="str">
        <f t="shared" si="6"/>
        <v>Parmiter’s School</v>
      </c>
      <c r="S8" s="63">
        <f t="shared" si="3"/>
        <v>361</v>
      </c>
      <c r="T8" s="345"/>
      <c r="U8" s="421"/>
      <c r="V8" s="422"/>
      <c r="W8" s="423"/>
      <c r="X8" s="344"/>
      <c r="Y8" s="267">
        <v>361</v>
      </c>
      <c r="Z8" s="268" t="s">
        <v>149</v>
      </c>
      <c r="AA8" s="277" t="s">
        <v>150</v>
      </c>
    </row>
    <row r="9" spans="1:27" ht="9.9499999999999993" customHeight="1">
      <c r="A9" s="344"/>
      <c r="B9" s="344"/>
      <c r="C9" s="348"/>
      <c r="D9" s="349"/>
      <c r="E9" s="451"/>
      <c r="F9" s="452"/>
      <c r="G9" s="452"/>
      <c r="H9" s="34" t="str">
        <f t="shared" si="7"/>
        <v>Renee  West</v>
      </c>
      <c r="I9" s="21" t="str">
        <f t="shared" si="8"/>
        <v>Roundwood Park</v>
      </c>
      <c r="J9" s="260">
        <v>445</v>
      </c>
      <c r="K9" s="261">
        <v>10.07</v>
      </c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>
        <f t="shared" si="4"/>
        <v>2</v>
      </c>
      <c r="P9" s="159">
        <f t="shared" si="5"/>
        <v>10.07</v>
      </c>
      <c r="Q9" s="86" t="str">
        <f t="shared" si="6"/>
        <v>Renee  West</v>
      </c>
      <c r="R9" s="86" t="str">
        <f t="shared" si="6"/>
        <v>Roundwood Park</v>
      </c>
      <c r="S9" s="63">
        <f t="shared" si="3"/>
        <v>445</v>
      </c>
      <c r="T9" s="345"/>
      <c r="U9" s="421"/>
      <c r="V9" s="422"/>
      <c r="W9" s="423"/>
      <c r="X9" s="344"/>
      <c r="Y9" s="267">
        <v>430</v>
      </c>
      <c r="Z9" s="268" t="s">
        <v>167</v>
      </c>
      <c r="AA9" s="277" t="s">
        <v>61</v>
      </c>
    </row>
    <row r="10" spans="1:27" ht="9.9499999999999993" customHeight="1">
      <c r="A10" s="344"/>
      <c r="B10" s="344"/>
      <c r="C10" s="348"/>
      <c r="D10" s="349"/>
      <c r="E10" s="451"/>
      <c r="F10" s="452"/>
      <c r="G10" s="452"/>
      <c r="H10" s="33" t="str">
        <f t="shared" si="7"/>
        <v>Naomi Smith</v>
      </c>
      <c r="I10" s="20" t="str">
        <f t="shared" si="8"/>
        <v xml:space="preserve">St Albans High School For Girls </v>
      </c>
      <c r="J10" s="260">
        <v>564</v>
      </c>
      <c r="K10" s="261">
        <v>9.77</v>
      </c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>
        <f t="shared" si="4"/>
        <v>5</v>
      </c>
      <c r="P10" s="159">
        <f t="shared" si="5"/>
        <v>9.77</v>
      </c>
      <c r="Q10" s="86" t="str">
        <f t="shared" si="6"/>
        <v>Naomi Smith</v>
      </c>
      <c r="R10" s="86" t="str">
        <f t="shared" si="6"/>
        <v xml:space="preserve">St Albans High School For Girls </v>
      </c>
      <c r="S10" s="63">
        <f t="shared" si="3"/>
        <v>564</v>
      </c>
      <c r="T10" s="345"/>
      <c r="U10" s="332" t="s">
        <v>24</v>
      </c>
      <c r="V10" s="333"/>
      <c r="W10" s="334"/>
      <c r="X10" s="344"/>
      <c r="Y10" s="267">
        <v>445</v>
      </c>
      <c r="Z10" s="268" t="s">
        <v>171</v>
      </c>
      <c r="AA10" s="277" t="s">
        <v>62</v>
      </c>
    </row>
    <row r="11" spans="1:27" ht="9.9499999999999993" customHeight="1">
      <c r="A11" s="344"/>
      <c r="B11" s="344"/>
      <c r="C11" s="348"/>
      <c r="D11" s="349"/>
      <c r="E11" s="451"/>
      <c r="F11" s="452"/>
      <c r="G11" s="452"/>
      <c r="H11" s="33" t="str">
        <f t="shared" si="7"/>
        <v>Isla Butler</v>
      </c>
      <c r="I11" s="20" t="str">
        <f t="shared" si="8"/>
        <v>The Hemel Hempstead School</v>
      </c>
      <c r="J11" s="260">
        <v>776</v>
      </c>
      <c r="K11" s="261">
        <v>9.86</v>
      </c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>
        <f t="shared" si="4"/>
        <v>3</v>
      </c>
      <c r="P11" s="159">
        <f t="shared" si="5"/>
        <v>9.86</v>
      </c>
      <c r="Q11" s="86" t="str">
        <f t="shared" si="6"/>
        <v>Isla Butler</v>
      </c>
      <c r="R11" s="86" t="str">
        <f t="shared" si="6"/>
        <v>The Hemel Hempstead School</v>
      </c>
      <c r="S11" s="63">
        <f t="shared" si="3"/>
        <v>776</v>
      </c>
      <c r="T11" s="345"/>
      <c r="U11" s="326"/>
      <c r="V11" s="327"/>
      <c r="W11" s="328"/>
      <c r="X11" s="344"/>
      <c r="Y11" s="267">
        <v>564</v>
      </c>
      <c r="Z11" s="268" t="s">
        <v>197</v>
      </c>
      <c r="AA11" s="277" t="s">
        <v>193</v>
      </c>
    </row>
    <row r="12" spans="1:27" ht="9.9499999999999993" customHeight="1">
      <c r="A12" s="344"/>
      <c r="B12" s="344"/>
      <c r="C12" s="348"/>
      <c r="D12" s="349"/>
      <c r="E12" s="451"/>
      <c r="F12" s="452"/>
      <c r="G12" s="452"/>
      <c r="H12" s="33" t="str">
        <f t="shared" si="7"/>
        <v>Maya Douglas</v>
      </c>
      <c r="I12" s="20" t="str">
        <f t="shared" si="8"/>
        <v>Townsend</v>
      </c>
      <c r="J12" s="260">
        <v>820</v>
      </c>
      <c r="K12" s="261">
        <v>8.65</v>
      </c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>
        <f t="shared" si="4"/>
        <v>9</v>
      </c>
      <c r="P12" s="159">
        <f t="shared" si="5"/>
        <v>8.65</v>
      </c>
      <c r="Q12" s="86" t="str">
        <f t="shared" si="6"/>
        <v>Maya Douglas</v>
      </c>
      <c r="R12" s="86" t="str">
        <f t="shared" si="6"/>
        <v>Townsend</v>
      </c>
      <c r="S12" s="63">
        <f t="shared" si="3"/>
        <v>820</v>
      </c>
      <c r="T12" s="345"/>
      <c r="U12" s="329"/>
      <c r="V12" s="330"/>
      <c r="W12" s="331"/>
      <c r="X12" s="344"/>
      <c r="Y12" s="267">
        <v>725</v>
      </c>
      <c r="Z12" s="268" t="s">
        <v>219</v>
      </c>
      <c r="AA12" s="277" t="s">
        <v>72</v>
      </c>
    </row>
    <row r="13" spans="1:27" ht="9.9499999999999993" customHeight="1">
      <c r="A13" s="344"/>
      <c r="B13" s="344"/>
      <c r="C13" s="348"/>
      <c r="D13" s="349"/>
      <c r="E13" s="451"/>
      <c r="F13" s="452"/>
      <c r="G13" s="452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Jumper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45"/>
      <c r="U13" s="332"/>
      <c r="V13" s="333"/>
      <c r="W13" s="334"/>
      <c r="X13" s="344"/>
      <c r="Y13" s="267">
        <v>767</v>
      </c>
      <c r="Z13" s="268" t="s">
        <v>225</v>
      </c>
      <c r="AA13" s="277" t="s">
        <v>76</v>
      </c>
    </row>
    <row r="14" spans="1:27" ht="9.9499999999999993" customHeight="1">
      <c r="A14" s="344"/>
      <c r="B14" s="344"/>
      <c r="C14" s="348"/>
      <c r="D14" s="349"/>
      <c r="E14" s="451"/>
      <c r="F14" s="452"/>
      <c r="G14" s="452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Jumper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45"/>
      <c r="U14" s="326"/>
      <c r="V14" s="327"/>
      <c r="W14" s="328"/>
      <c r="X14" s="344"/>
      <c r="Y14" s="267">
        <v>776</v>
      </c>
      <c r="Z14" s="268" t="s">
        <v>227</v>
      </c>
      <c r="AA14" s="277" t="s">
        <v>76</v>
      </c>
    </row>
    <row r="15" spans="1:27" ht="9.9499999999999993" customHeight="1">
      <c r="A15" s="344"/>
      <c r="B15" s="344"/>
      <c r="C15" s="348"/>
      <c r="D15" s="349"/>
      <c r="E15" s="451"/>
      <c r="F15" s="452"/>
      <c r="G15" s="452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Jumper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45"/>
      <c r="U15" s="329"/>
      <c r="V15" s="330"/>
      <c r="W15" s="331"/>
      <c r="X15" s="344"/>
      <c r="Y15" s="267">
        <v>820</v>
      </c>
      <c r="Z15" s="268" t="s">
        <v>235</v>
      </c>
      <c r="AA15" s="277" t="s">
        <v>236</v>
      </c>
    </row>
    <row r="16" spans="1:27" ht="9.9499999999999993" customHeight="1">
      <c r="A16" s="344"/>
      <c r="B16" s="344"/>
      <c r="C16" s="348"/>
      <c r="D16" s="349"/>
      <c r="E16" s="451"/>
      <c r="F16" s="452"/>
      <c r="G16" s="452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Jumper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45"/>
      <c r="U16" s="332"/>
      <c r="V16" s="333"/>
      <c r="W16" s="334"/>
      <c r="X16" s="344"/>
      <c r="Y16" s="267"/>
      <c r="Z16" s="268"/>
      <c r="AA16" s="277"/>
    </row>
    <row r="17" spans="1:27" ht="9.9499999999999993" customHeight="1">
      <c r="A17" s="344"/>
      <c r="B17" s="344"/>
      <c r="C17" s="348"/>
      <c r="D17" s="349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348"/>
      <c r="D18" s="349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348"/>
      <c r="D19" s="349"/>
      <c r="E19" s="451"/>
      <c r="F19" s="452"/>
      <c r="G19" s="452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348"/>
      <c r="D20" s="349"/>
      <c r="E20" s="451"/>
      <c r="F20" s="452"/>
      <c r="G20" s="452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348"/>
      <c r="D21" s="349"/>
      <c r="E21" s="451"/>
      <c r="F21" s="452"/>
      <c r="G21" s="452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348"/>
      <c r="D22" s="349"/>
      <c r="E22" s="451"/>
      <c r="F22" s="452"/>
      <c r="G22" s="452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348"/>
      <c r="D23" s="349"/>
      <c r="E23" s="451"/>
      <c r="F23" s="452"/>
      <c r="G23" s="452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348"/>
      <c r="D24" s="349"/>
      <c r="E24" s="451"/>
      <c r="F24" s="452"/>
      <c r="G24" s="452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348"/>
      <c r="D25" s="349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348"/>
      <c r="D26" s="349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348"/>
      <c r="D27" s="349"/>
      <c r="E27" s="451"/>
      <c r="F27" s="452"/>
      <c r="G27" s="452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348"/>
      <c r="D28" s="349"/>
      <c r="E28" s="451"/>
      <c r="F28" s="452"/>
      <c r="G28" s="452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348"/>
      <c r="D29" s="349"/>
      <c r="E29" s="451"/>
      <c r="F29" s="452"/>
      <c r="G29" s="452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348"/>
      <c r="D30" s="349"/>
      <c r="E30" s="451"/>
      <c r="F30" s="452"/>
      <c r="G30" s="452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348"/>
      <c r="D31" s="349"/>
      <c r="E31" s="451"/>
      <c r="F31" s="452"/>
      <c r="G31" s="452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348"/>
      <c r="D32" s="349"/>
      <c r="E32" s="451"/>
      <c r="F32" s="452"/>
      <c r="G32" s="452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45"/>
      <c r="U32" s="459"/>
      <c r="V32" s="459"/>
      <c r="W32" s="459"/>
      <c r="X32" s="344"/>
      <c r="Y32" s="267"/>
      <c r="Z32" s="268"/>
      <c r="AA32" s="277"/>
    </row>
    <row r="33" spans="1:28" ht="9.9499999999999993" customHeight="1">
      <c r="A33" s="344"/>
      <c r="B33" s="344"/>
      <c r="C33" s="348"/>
      <c r="D33" s="349"/>
      <c r="E33" s="451"/>
      <c r="F33" s="452"/>
      <c r="G33" s="452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45"/>
      <c r="U33" s="459"/>
      <c r="V33" s="459"/>
      <c r="W33" s="459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348"/>
      <c r="D34" s="349"/>
      <c r="E34" s="453"/>
      <c r="F34" s="454"/>
      <c r="G34" s="454"/>
      <c r="H34" s="44" t="str">
        <f t="shared" si="7"/>
        <v/>
      </c>
      <c r="I34" s="230" t="str">
        <f t="shared" si="8"/>
        <v/>
      </c>
      <c r="J34" s="263"/>
      <c r="K34" s="264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Jumper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45"/>
      <c r="U34" s="459"/>
      <c r="V34" s="459"/>
      <c r="W34" s="459"/>
      <c r="X34" s="344"/>
      <c r="Y34" s="270"/>
      <c r="Z34" s="271"/>
      <c r="AA34" s="278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Olivia  Wilson</v>
      </c>
      <c r="I35" s="225" t="str">
        <f>IFERROR(VLOOKUP($G35,$O$3:$S$34,4,0),"")</f>
        <v>JFK</v>
      </c>
      <c r="J35" s="97">
        <f>IFERROR(VLOOKUP($G35,$O$3:$S$34,5,0),"")</f>
        <v>271</v>
      </c>
      <c r="K35" s="109">
        <f>IFERROR(VLOOKUP($G35,$O$3:$S$34,2,0),0)</f>
        <v>10.44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5" t="s">
        <v>31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9">IFERROR(VLOOKUP($G36,$O$3:$S$34,3,0),"")</f>
        <v>Renee  West</v>
      </c>
      <c r="I36" s="228" t="str">
        <f t="shared" ref="I36:I46" si="10">IFERROR(VLOOKUP($G36,$O$3:$S$34,4,0),"")</f>
        <v>Roundwood Park</v>
      </c>
      <c r="J36" s="103">
        <f t="shared" ref="J36:J46" si="11">IFERROR(VLOOKUP($G36,$O$3:$S$34,5,0),"")</f>
        <v>445</v>
      </c>
      <c r="K36" s="166">
        <f>IFERROR(VLOOKUP($G36,$O$3:$S$34,2,0),0)</f>
        <v>10.07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>
        <v>3</v>
      </c>
      <c r="H37" s="105" t="str">
        <f t="shared" si="9"/>
        <v>Isla Butler</v>
      </c>
      <c r="I37" s="229" t="str">
        <f t="shared" si="10"/>
        <v>The Hemel Hempstead School</v>
      </c>
      <c r="J37" s="104">
        <f t="shared" si="11"/>
        <v>776</v>
      </c>
      <c r="K37" s="167">
        <f>IFERROR(VLOOKUP($G37,$O$3:$S$34,2,0),0)</f>
        <v>9.86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76">
        <v>4</v>
      </c>
      <c r="H38" s="169" t="str">
        <f t="shared" si="9"/>
        <v>Jessica Hill</v>
      </c>
      <c r="I38" s="62" t="str">
        <f t="shared" si="10"/>
        <v>Habs Girls</v>
      </c>
      <c r="J38" s="59">
        <f t="shared" si="11"/>
        <v>214</v>
      </c>
      <c r="K38" s="4">
        <f>IFERROR(VLOOKUP($G38,$O$3:$S$34,2,0),0)</f>
        <v>9.83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76">
        <v>5</v>
      </c>
      <c r="H39" s="169" t="str">
        <f t="shared" si="9"/>
        <v>Naomi Smith</v>
      </c>
      <c r="I39" s="62" t="str">
        <f t="shared" si="10"/>
        <v xml:space="preserve">St Albans High School For Girls </v>
      </c>
      <c r="J39" s="59">
        <f t="shared" si="11"/>
        <v>564</v>
      </c>
      <c r="K39" s="4">
        <f>IFERROR(VLOOKUP($G39,$O$3:$S$34,2,0),0)</f>
        <v>9.77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9"/>
        <v>Amaia  Dacres</v>
      </c>
      <c r="I40" s="62" t="str">
        <f t="shared" si="10"/>
        <v>Parmiter’s School</v>
      </c>
      <c r="J40" s="59">
        <f t="shared" si="11"/>
        <v>361</v>
      </c>
      <c r="K40" s="4">
        <f t="shared" ref="K40:K46" si="12">IFERROR(VLOOKUP($G40,$O$3:$S$34,2,0),0)</f>
        <v>9.6300000000000008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9"/>
        <v>Grace  Geekie</v>
      </c>
      <c r="I41" s="62" t="str">
        <f t="shared" si="10"/>
        <v>Chancellor's</v>
      </c>
      <c r="J41" s="59">
        <f t="shared" si="11"/>
        <v>163</v>
      </c>
      <c r="K41" s="4">
        <f t="shared" si="12"/>
        <v>9.6199999999999992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9"/>
        <v>Fran Hart</v>
      </c>
      <c r="I42" s="62" t="str">
        <f t="shared" si="10"/>
        <v>Hitchin Girls' School</v>
      </c>
      <c r="J42" s="59">
        <f t="shared" si="11"/>
        <v>255</v>
      </c>
      <c r="K42" s="4">
        <f t="shared" si="12"/>
        <v>9.27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9"/>
        <v>Maya Douglas</v>
      </c>
      <c r="I43" s="62" t="str">
        <f t="shared" si="10"/>
        <v>Townsend</v>
      </c>
      <c r="J43" s="59">
        <f t="shared" si="11"/>
        <v>820</v>
      </c>
      <c r="K43" s="4">
        <f t="shared" si="12"/>
        <v>8.65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11.27</v>
      </c>
      <c r="E44" s="443"/>
      <c r="F44" s="444"/>
      <c r="G44" s="76">
        <v>10</v>
      </c>
      <c r="H44" s="169" t="str">
        <f t="shared" si="9"/>
        <v>Jess Fitter</v>
      </c>
      <c r="I44" s="62" t="str">
        <f t="shared" si="10"/>
        <v>Hitchin Girls' School</v>
      </c>
      <c r="J44" s="59">
        <f t="shared" si="11"/>
        <v>262</v>
      </c>
      <c r="K44" s="4">
        <f t="shared" si="12"/>
        <v>8.2100000000000009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11.3</v>
      </c>
      <c r="E45" s="443"/>
      <c r="F45" s="444"/>
      <c r="G45" s="76">
        <v>11</v>
      </c>
      <c r="H45" s="169" t="str">
        <f t="shared" si="9"/>
        <v/>
      </c>
      <c r="I45" s="62" t="str">
        <f t="shared" si="10"/>
        <v/>
      </c>
      <c r="J45" s="59" t="str">
        <f t="shared" si="11"/>
        <v/>
      </c>
      <c r="K45" s="4">
        <f t="shared" si="12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10.9</v>
      </c>
      <c r="E46" s="445"/>
      <c r="F46" s="446"/>
      <c r="G46" s="77">
        <v>12</v>
      </c>
      <c r="H46" s="170" t="str">
        <f t="shared" si="9"/>
        <v/>
      </c>
      <c r="I46" s="67" t="str">
        <f t="shared" si="10"/>
        <v/>
      </c>
      <c r="J46" s="64" t="str">
        <f t="shared" si="11"/>
        <v/>
      </c>
      <c r="K46" s="5">
        <f t="shared" si="12"/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E35:F46"/>
    <mergeCell ref="C43:D43"/>
    <mergeCell ref="O35:O37"/>
    <mergeCell ref="O38:O46"/>
    <mergeCell ref="E3:G34"/>
    <mergeCell ref="C2:D42"/>
    <mergeCell ref="U16:W18"/>
    <mergeCell ref="U4:W6"/>
    <mergeCell ref="U7:W9"/>
    <mergeCell ref="U10:W12"/>
    <mergeCell ref="U13:W15"/>
    <mergeCell ref="T2:T46"/>
  </mergeCells>
  <phoneticPr fontId="11" type="noConversion"/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E13" zoomScale="125" zoomScaleNormal="125" workbookViewId="0">
      <selection activeCell="G40" sqref="G40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14.7109375" style="162" hidden="1" customWidth="1"/>
    <col min="17" max="18" width="9.7109375" style="50" hidden="1" customWidth="1"/>
    <col min="19" max="19" width="6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0.28515625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32</v>
      </c>
      <c r="D2" s="34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38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49" t="s">
        <v>7</v>
      </c>
      <c r="F3" s="450"/>
      <c r="G3" s="450"/>
      <c r="H3" s="46" t="str">
        <f>IFERROR(VLOOKUP($J3,$Y$2:$AB$34,2,0),"")</f>
        <v>Charlotte Pears</v>
      </c>
      <c r="I3" s="223" t="str">
        <f>IFERROR(VLOOKUP($J3,$Y$2:$AB$34,3,0),"")</f>
        <v>Abbots Hill</v>
      </c>
      <c r="J3" s="258">
        <v>6</v>
      </c>
      <c r="K3" s="259">
        <v>1.4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v>6</v>
      </c>
      <c r="P3" s="158">
        <f>K3</f>
        <v>1.4</v>
      </c>
      <c r="Q3" s="87" t="str">
        <f t="shared" ref="Q3:R34" si="3">H3</f>
        <v>Charlotte Pears</v>
      </c>
      <c r="R3" s="87" t="str">
        <f t="shared" si="3"/>
        <v>Abbots Hill</v>
      </c>
      <c r="S3" s="58">
        <f>J3</f>
        <v>6</v>
      </c>
      <c r="T3" s="345"/>
      <c r="U3" s="415"/>
      <c r="V3" s="416"/>
      <c r="W3" s="417"/>
      <c r="X3" s="344"/>
      <c r="Y3" s="267">
        <v>6</v>
      </c>
      <c r="Z3" s="268" t="s">
        <v>100</v>
      </c>
      <c r="AA3" s="277" t="s">
        <v>96</v>
      </c>
    </row>
    <row r="4" spans="1:27" ht="9.9499999999999993" customHeight="1">
      <c r="A4" s="344"/>
      <c r="B4" s="344"/>
      <c r="C4" s="348"/>
      <c r="D4" s="349"/>
      <c r="E4" s="451"/>
      <c r="F4" s="452"/>
      <c r="G4" s="452"/>
      <c r="H4" s="33" t="str">
        <f>IFERROR(VLOOKUP($J4,$Y$2:$AB$34,2,0),"")</f>
        <v>Amelie   Horn</v>
      </c>
      <c r="I4" s="20" t="str">
        <f>IFERROR(VLOOKUP($J4,$Y$2:$AB$34,3,0),"")</f>
        <v>Monk's Walk School</v>
      </c>
      <c r="J4" s="260">
        <v>352</v>
      </c>
      <c r="K4" s="261">
        <v>1.51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Jumper")</f>
        <v>2</v>
      </c>
      <c r="P4" s="159">
        <f t="shared" ref="P4:P34" si="5">K4</f>
        <v>1.51</v>
      </c>
      <c r="Q4" s="86" t="str">
        <f t="shared" si="3"/>
        <v>Amelie   Horn</v>
      </c>
      <c r="R4" s="86" t="str">
        <f t="shared" si="3"/>
        <v>Monk's Walk School</v>
      </c>
      <c r="S4" s="63">
        <f t="shared" ref="S4:S34" si="6">J4</f>
        <v>352</v>
      </c>
      <c r="T4" s="345"/>
      <c r="U4" s="418" t="s">
        <v>20</v>
      </c>
      <c r="V4" s="419"/>
      <c r="W4" s="420"/>
      <c r="X4" s="344"/>
      <c r="Y4" s="267">
        <v>214</v>
      </c>
      <c r="Z4" s="268" t="s">
        <v>119</v>
      </c>
      <c r="AA4" s="277" t="s">
        <v>70</v>
      </c>
    </row>
    <row r="5" spans="1:27" ht="9.9499999999999993" customHeight="1">
      <c r="A5" s="344"/>
      <c r="B5" s="344"/>
      <c r="C5" s="348"/>
      <c r="D5" s="349"/>
      <c r="E5" s="451"/>
      <c r="F5" s="452"/>
      <c r="G5" s="452"/>
      <c r="H5" s="33" t="str">
        <f t="shared" ref="H5:H34" si="7">IFERROR(VLOOKUP($J5,$Y$2:$AB$34,2,0),"")</f>
        <v>Dahlia Corp</v>
      </c>
      <c r="I5" s="20" t="str">
        <f t="shared" ref="I5:I34" si="8">IFERROR(VLOOKUP($J5,$Y$2:$AB$34,3,0),"")</f>
        <v>Queenswood</v>
      </c>
      <c r="J5" s="260">
        <v>399</v>
      </c>
      <c r="K5" s="261">
        <v>1.63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1</v>
      </c>
      <c r="P5" s="159">
        <f t="shared" si="5"/>
        <v>1.63</v>
      </c>
      <c r="Q5" s="86" t="str">
        <f t="shared" si="3"/>
        <v>Dahlia Corp</v>
      </c>
      <c r="R5" s="86" t="str">
        <f t="shared" si="3"/>
        <v>Queenswood</v>
      </c>
      <c r="S5" s="63">
        <f t="shared" si="6"/>
        <v>399</v>
      </c>
      <c r="T5" s="345"/>
      <c r="U5" s="421"/>
      <c r="V5" s="422"/>
      <c r="W5" s="423"/>
      <c r="X5" s="344"/>
      <c r="Y5" s="267">
        <v>352</v>
      </c>
      <c r="Z5" s="268" t="s">
        <v>146</v>
      </c>
      <c r="AA5" s="277" t="s">
        <v>147</v>
      </c>
    </row>
    <row r="6" spans="1:27" ht="9.9499999999999993" customHeight="1">
      <c r="A6" s="344"/>
      <c r="B6" s="344"/>
      <c r="C6" s="348"/>
      <c r="D6" s="349"/>
      <c r="E6" s="451"/>
      <c r="F6" s="452"/>
      <c r="G6" s="452"/>
      <c r="H6" s="33" t="str">
        <f t="shared" si="7"/>
        <v>Elizabeth Keepence</v>
      </c>
      <c r="I6" s="20" t="str">
        <f t="shared" si="8"/>
        <v>Simon Balle School</v>
      </c>
      <c r="J6" s="260">
        <v>533</v>
      </c>
      <c r="K6" s="261">
        <v>1.4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3</v>
      </c>
      <c r="P6" s="159">
        <f t="shared" si="5"/>
        <v>1.4</v>
      </c>
      <c r="Q6" s="86" t="str">
        <f t="shared" si="3"/>
        <v>Elizabeth Keepence</v>
      </c>
      <c r="R6" s="86" t="str">
        <f t="shared" si="3"/>
        <v>Simon Balle School</v>
      </c>
      <c r="S6" s="63">
        <f t="shared" si="6"/>
        <v>533</v>
      </c>
      <c r="T6" s="345"/>
      <c r="U6" s="421"/>
      <c r="V6" s="422"/>
      <c r="W6" s="423"/>
      <c r="X6" s="344"/>
      <c r="Y6" s="267">
        <v>399</v>
      </c>
      <c r="Z6" s="268" t="s">
        <v>157</v>
      </c>
      <c r="AA6" s="277" t="s">
        <v>158</v>
      </c>
    </row>
    <row r="7" spans="1:27" ht="9.9499999999999993" customHeight="1">
      <c r="A7" s="344"/>
      <c r="B7" s="344"/>
      <c r="C7" s="348"/>
      <c r="D7" s="349"/>
      <c r="E7" s="451"/>
      <c r="F7" s="452"/>
      <c r="G7" s="452"/>
      <c r="H7" s="33" t="str">
        <f t="shared" si="7"/>
        <v>Jenna Botha</v>
      </c>
      <c r="I7" s="20" t="str">
        <f t="shared" si="8"/>
        <v>The Adeyfield Academy</v>
      </c>
      <c r="J7" s="260">
        <v>717</v>
      </c>
      <c r="K7" s="261">
        <v>1.35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7</v>
      </c>
      <c r="P7" s="159">
        <f t="shared" si="5"/>
        <v>1.35</v>
      </c>
      <c r="Q7" s="86" t="str">
        <f t="shared" si="3"/>
        <v>Jenna Botha</v>
      </c>
      <c r="R7" s="86" t="str">
        <f t="shared" si="3"/>
        <v>The Adeyfield Academy</v>
      </c>
      <c r="S7" s="63">
        <f t="shared" si="6"/>
        <v>717</v>
      </c>
      <c r="T7" s="345"/>
      <c r="U7" s="418" t="s">
        <v>25</v>
      </c>
      <c r="V7" s="419"/>
      <c r="W7" s="420"/>
      <c r="X7" s="344"/>
      <c r="Y7" s="267">
        <v>533</v>
      </c>
      <c r="Z7" s="268" t="s">
        <v>190</v>
      </c>
      <c r="AA7" s="277" t="s">
        <v>63</v>
      </c>
    </row>
    <row r="8" spans="1:27" ht="9.9499999999999993" customHeight="1">
      <c r="A8" s="344"/>
      <c r="B8" s="344"/>
      <c r="C8" s="348"/>
      <c r="D8" s="349"/>
      <c r="E8" s="451"/>
      <c r="F8" s="452"/>
      <c r="G8" s="452"/>
      <c r="H8" s="33" t="str">
        <f t="shared" si="7"/>
        <v>Emiley Axtell</v>
      </c>
      <c r="I8" s="20" t="str">
        <f t="shared" si="8"/>
        <v>The Grange Academy</v>
      </c>
      <c r="J8" s="260">
        <v>755</v>
      </c>
      <c r="K8" s="261">
        <v>1.4</v>
      </c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>
        <f t="shared" si="4"/>
        <v>3</v>
      </c>
      <c r="P8" s="159">
        <f t="shared" si="5"/>
        <v>1.4</v>
      </c>
      <c r="Q8" s="86" t="str">
        <f t="shared" si="3"/>
        <v>Emiley Axtell</v>
      </c>
      <c r="R8" s="86" t="str">
        <f t="shared" si="3"/>
        <v>The Grange Academy</v>
      </c>
      <c r="S8" s="63">
        <f t="shared" si="6"/>
        <v>755</v>
      </c>
      <c r="T8" s="345"/>
      <c r="U8" s="421"/>
      <c r="V8" s="422"/>
      <c r="W8" s="423"/>
      <c r="X8" s="344"/>
      <c r="Y8" s="267">
        <v>565</v>
      </c>
      <c r="Z8" s="268" t="s">
        <v>198</v>
      </c>
      <c r="AA8" s="277" t="s">
        <v>193</v>
      </c>
    </row>
    <row r="9" spans="1:27" ht="9.9499999999999993" customHeight="1">
      <c r="A9" s="344"/>
      <c r="B9" s="344"/>
      <c r="C9" s="348"/>
      <c r="D9" s="349"/>
      <c r="E9" s="451"/>
      <c r="F9" s="452"/>
      <c r="G9" s="452"/>
      <c r="H9" s="34" t="str">
        <f t="shared" si="7"/>
        <v>Eleanor  Woodley</v>
      </c>
      <c r="I9" s="21" t="str">
        <f t="shared" si="8"/>
        <v>Watford Grammar School for Girls</v>
      </c>
      <c r="J9" s="260">
        <v>849</v>
      </c>
      <c r="K9" s="261">
        <v>1.4</v>
      </c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>
        <f t="shared" si="4"/>
        <v>3</v>
      </c>
      <c r="P9" s="159">
        <f t="shared" si="5"/>
        <v>1.4</v>
      </c>
      <c r="Q9" s="86" t="str">
        <f t="shared" si="3"/>
        <v>Eleanor  Woodley</v>
      </c>
      <c r="R9" s="86" t="str">
        <f t="shared" si="3"/>
        <v>Watford Grammar School for Girls</v>
      </c>
      <c r="S9" s="63">
        <f t="shared" si="6"/>
        <v>849</v>
      </c>
      <c r="T9" s="345"/>
      <c r="U9" s="421"/>
      <c r="V9" s="422"/>
      <c r="W9" s="423"/>
      <c r="X9" s="344"/>
      <c r="Y9" s="267">
        <v>717</v>
      </c>
      <c r="Z9" s="268" t="s">
        <v>216</v>
      </c>
      <c r="AA9" s="277" t="s">
        <v>72</v>
      </c>
    </row>
    <row r="10" spans="1:27" ht="9.9499999999999993" customHeight="1">
      <c r="A10" s="344"/>
      <c r="B10" s="344"/>
      <c r="C10" s="348"/>
      <c r="D10" s="349"/>
      <c r="E10" s="451"/>
      <c r="F10" s="452"/>
      <c r="G10" s="452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Jumper</v>
      </c>
      <c r="P10" s="159">
        <f t="shared" si="5"/>
        <v>0</v>
      </c>
      <c r="Q10" s="86" t="str">
        <f t="shared" si="3"/>
        <v/>
      </c>
      <c r="R10" s="86" t="str">
        <f t="shared" si="3"/>
        <v/>
      </c>
      <c r="S10" s="63">
        <f t="shared" si="6"/>
        <v>0</v>
      </c>
      <c r="T10" s="345"/>
      <c r="U10" s="332" t="s">
        <v>24</v>
      </c>
      <c r="V10" s="333"/>
      <c r="W10" s="334"/>
      <c r="X10" s="344"/>
      <c r="Y10" s="267">
        <v>755</v>
      </c>
      <c r="Z10" s="268" t="s">
        <v>222</v>
      </c>
      <c r="AA10" s="277" t="s">
        <v>223</v>
      </c>
    </row>
    <row r="11" spans="1:27" ht="9.9499999999999993" customHeight="1">
      <c r="A11" s="344"/>
      <c r="B11" s="344"/>
      <c r="C11" s="348"/>
      <c r="D11" s="349"/>
      <c r="E11" s="451"/>
      <c r="F11" s="452"/>
      <c r="G11" s="452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Jumper</v>
      </c>
      <c r="P11" s="159">
        <f t="shared" si="5"/>
        <v>0</v>
      </c>
      <c r="Q11" s="86" t="str">
        <f t="shared" si="3"/>
        <v/>
      </c>
      <c r="R11" s="86" t="str">
        <f t="shared" si="3"/>
        <v/>
      </c>
      <c r="S11" s="63">
        <f t="shared" si="6"/>
        <v>0</v>
      </c>
      <c r="T11" s="345"/>
      <c r="U11" s="326"/>
      <c r="V11" s="327"/>
      <c r="W11" s="328"/>
      <c r="X11" s="344"/>
      <c r="Y11" s="267">
        <v>849</v>
      </c>
      <c r="Z11" s="268" t="s">
        <v>241</v>
      </c>
      <c r="AA11" s="277" t="s">
        <v>242</v>
      </c>
    </row>
    <row r="12" spans="1:27" ht="9.9499999999999993" customHeight="1">
      <c r="A12" s="344"/>
      <c r="B12" s="344"/>
      <c r="C12" s="348"/>
      <c r="D12" s="349"/>
      <c r="E12" s="451"/>
      <c r="F12" s="452"/>
      <c r="G12" s="452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Jumper</v>
      </c>
      <c r="P12" s="159">
        <f t="shared" si="5"/>
        <v>0</v>
      </c>
      <c r="Q12" s="86" t="str">
        <f t="shared" si="3"/>
        <v/>
      </c>
      <c r="R12" s="86" t="str">
        <f t="shared" si="3"/>
        <v/>
      </c>
      <c r="S12" s="63">
        <f t="shared" si="6"/>
        <v>0</v>
      </c>
      <c r="T12" s="345"/>
      <c r="U12" s="329"/>
      <c r="V12" s="330"/>
      <c r="W12" s="331"/>
      <c r="X12" s="344"/>
      <c r="Y12" s="267"/>
      <c r="Z12" s="268"/>
      <c r="AA12" s="277"/>
    </row>
    <row r="13" spans="1:27" ht="9.9499999999999993" customHeight="1">
      <c r="A13" s="344"/>
      <c r="B13" s="344"/>
      <c r="C13" s="348"/>
      <c r="D13" s="349"/>
      <c r="E13" s="451"/>
      <c r="F13" s="452"/>
      <c r="G13" s="452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Jumper</v>
      </c>
      <c r="P13" s="159">
        <f t="shared" si="5"/>
        <v>0</v>
      </c>
      <c r="Q13" s="86" t="str">
        <f t="shared" si="3"/>
        <v/>
      </c>
      <c r="R13" s="86" t="str">
        <f t="shared" si="3"/>
        <v/>
      </c>
      <c r="S13" s="63">
        <f t="shared" si="6"/>
        <v>0</v>
      </c>
      <c r="T13" s="345"/>
      <c r="U13" s="332"/>
      <c r="V13" s="333"/>
      <c r="W13" s="334"/>
      <c r="X13" s="344"/>
      <c r="Y13" s="267"/>
      <c r="Z13" s="268"/>
      <c r="AA13" s="277"/>
    </row>
    <row r="14" spans="1:27" ht="9.9499999999999993" customHeight="1">
      <c r="A14" s="344"/>
      <c r="B14" s="344"/>
      <c r="C14" s="348"/>
      <c r="D14" s="349"/>
      <c r="E14" s="451"/>
      <c r="F14" s="452"/>
      <c r="G14" s="452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Jumper</v>
      </c>
      <c r="P14" s="159">
        <f t="shared" si="5"/>
        <v>0</v>
      </c>
      <c r="Q14" s="86" t="str">
        <f t="shared" si="3"/>
        <v/>
      </c>
      <c r="R14" s="86" t="str">
        <f t="shared" si="3"/>
        <v/>
      </c>
      <c r="S14" s="63">
        <f t="shared" si="6"/>
        <v>0</v>
      </c>
      <c r="T14" s="345"/>
      <c r="U14" s="326"/>
      <c r="V14" s="327"/>
      <c r="W14" s="328"/>
      <c r="X14" s="344"/>
      <c r="Y14" s="267"/>
      <c r="Z14" s="268"/>
      <c r="AA14" s="277"/>
    </row>
    <row r="15" spans="1:27" ht="9.9499999999999993" customHeight="1">
      <c r="A15" s="344"/>
      <c r="B15" s="344"/>
      <c r="C15" s="348"/>
      <c r="D15" s="349"/>
      <c r="E15" s="451"/>
      <c r="F15" s="452"/>
      <c r="G15" s="452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Jumper</v>
      </c>
      <c r="P15" s="159">
        <f t="shared" si="5"/>
        <v>0</v>
      </c>
      <c r="Q15" s="86" t="str">
        <f t="shared" si="3"/>
        <v/>
      </c>
      <c r="R15" s="86" t="str">
        <f t="shared" si="3"/>
        <v/>
      </c>
      <c r="S15" s="63">
        <f t="shared" si="6"/>
        <v>0</v>
      </c>
      <c r="T15" s="345"/>
      <c r="U15" s="329"/>
      <c r="V15" s="330"/>
      <c r="W15" s="331"/>
      <c r="X15" s="344"/>
      <c r="Y15" s="267"/>
      <c r="Z15" s="268"/>
      <c r="AA15" s="277"/>
    </row>
    <row r="16" spans="1:27" ht="9.9499999999999993" customHeight="1">
      <c r="A16" s="344"/>
      <c r="B16" s="344"/>
      <c r="C16" s="348"/>
      <c r="D16" s="349"/>
      <c r="E16" s="451"/>
      <c r="F16" s="452"/>
      <c r="G16" s="452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Jumper</v>
      </c>
      <c r="P16" s="159">
        <f t="shared" si="5"/>
        <v>0</v>
      </c>
      <c r="Q16" s="86" t="str">
        <f t="shared" si="3"/>
        <v/>
      </c>
      <c r="R16" s="86" t="str">
        <f t="shared" si="3"/>
        <v/>
      </c>
      <c r="S16" s="63">
        <f t="shared" si="6"/>
        <v>0</v>
      </c>
      <c r="T16" s="345"/>
      <c r="U16" s="332"/>
      <c r="V16" s="333"/>
      <c r="W16" s="334"/>
      <c r="X16" s="344"/>
      <c r="Y16" s="267"/>
      <c r="Z16" s="268"/>
      <c r="AA16" s="277"/>
    </row>
    <row r="17" spans="1:27" ht="9.9499999999999993" customHeight="1">
      <c r="A17" s="344"/>
      <c r="B17" s="344"/>
      <c r="C17" s="348"/>
      <c r="D17" s="349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3"/>
        <v/>
      </c>
      <c r="R17" s="86" t="str">
        <f t="shared" si="3"/>
        <v/>
      </c>
      <c r="S17" s="63">
        <f t="shared" si="6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348"/>
      <c r="D18" s="349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3"/>
        <v/>
      </c>
      <c r="R18" s="86" t="str">
        <f t="shared" si="3"/>
        <v/>
      </c>
      <c r="S18" s="63">
        <f t="shared" si="6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348"/>
      <c r="D19" s="349"/>
      <c r="E19" s="451"/>
      <c r="F19" s="452"/>
      <c r="G19" s="452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3"/>
        <v/>
      </c>
      <c r="R19" s="86" t="str">
        <f t="shared" si="3"/>
        <v/>
      </c>
      <c r="S19" s="63">
        <f t="shared" si="6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348"/>
      <c r="D20" s="349"/>
      <c r="E20" s="451"/>
      <c r="F20" s="452"/>
      <c r="G20" s="452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3"/>
        <v/>
      </c>
      <c r="R20" s="86" t="str">
        <f t="shared" si="3"/>
        <v/>
      </c>
      <c r="S20" s="63">
        <f t="shared" si="6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348"/>
      <c r="D21" s="349"/>
      <c r="E21" s="451"/>
      <c r="F21" s="452"/>
      <c r="G21" s="452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3"/>
        <v/>
      </c>
      <c r="R21" s="86" t="str">
        <f t="shared" si="3"/>
        <v/>
      </c>
      <c r="S21" s="63">
        <f t="shared" si="6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348"/>
      <c r="D22" s="349"/>
      <c r="E22" s="451"/>
      <c r="F22" s="452"/>
      <c r="G22" s="452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3"/>
        <v/>
      </c>
      <c r="R22" s="86" t="str">
        <f t="shared" si="3"/>
        <v/>
      </c>
      <c r="S22" s="63">
        <f t="shared" si="6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348"/>
      <c r="D23" s="349"/>
      <c r="E23" s="451"/>
      <c r="F23" s="452"/>
      <c r="G23" s="452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3"/>
        <v/>
      </c>
      <c r="R23" s="86" t="str">
        <f t="shared" si="3"/>
        <v/>
      </c>
      <c r="S23" s="63">
        <f t="shared" si="6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348"/>
      <c r="D24" s="349"/>
      <c r="E24" s="451"/>
      <c r="F24" s="452"/>
      <c r="G24" s="452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3"/>
        <v/>
      </c>
      <c r="R24" s="86" t="str">
        <f t="shared" si="3"/>
        <v/>
      </c>
      <c r="S24" s="63">
        <f t="shared" si="6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348"/>
      <c r="D25" s="349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3"/>
        <v/>
      </c>
      <c r="R25" s="86" t="str">
        <f t="shared" si="3"/>
        <v/>
      </c>
      <c r="S25" s="63">
        <f t="shared" si="6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348"/>
      <c r="D26" s="349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3"/>
        <v/>
      </c>
      <c r="R26" s="86" t="str">
        <f t="shared" si="3"/>
        <v/>
      </c>
      <c r="S26" s="63">
        <f t="shared" si="6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348"/>
      <c r="D27" s="349"/>
      <c r="E27" s="451"/>
      <c r="F27" s="452"/>
      <c r="G27" s="452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3"/>
        <v/>
      </c>
      <c r="R27" s="86" t="str">
        <f t="shared" si="3"/>
        <v/>
      </c>
      <c r="S27" s="63">
        <f t="shared" si="6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348"/>
      <c r="D28" s="349"/>
      <c r="E28" s="451"/>
      <c r="F28" s="452"/>
      <c r="G28" s="452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3"/>
        <v/>
      </c>
      <c r="R28" s="86" t="str">
        <f t="shared" si="3"/>
        <v/>
      </c>
      <c r="S28" s="63">
        <f t="shared" si="6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348"/>
      <c r="D29" s="349"/>
      <c r="E29" s="451"/>
      <c r="F29" s="452"/>
      <c r="G29" s="452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3"/>
        <v/>
      </c>
      <c r="R29" s="86" t="str">
        <f t="shared" si="3"/>
        <v/>
      </c>
      <c r="S29" s="63">
        <f t="shared" si="6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348"/>
      <c r="D30" s="349"/>
      <c r="E30" s="451"/>
      <c r="F30" s="452"/>
      <c r="G30" s="452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3"/>
        <v/>
      </c>
      <c r="R30" s="86" t="str">
        <f t="shared" si="3"/>
        <v/>
      </c>
      <c r="S30" s="63">
        <f t="shared" si="6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348"/>
      <c r="D31" s="349"/>
      <c r="E31" s="451"/>
      <c r="F31" s="452"/>
      <c r="G31" s="452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3"/>
        <v/>
      </c>
      <c r="R31" s="86" t="str">
        <f t="shared" si="3"/>
        <v/>
      </c>
      <c r="S31" s="63">
        <f t="shared" si="6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348"/>
      <c r="D32" s="349"/>
      <c r="E32" s="451"/>
      <c r="F32" s="452"/>
      <c r="G32" s="452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3"/>
        <v/>
      </c>
      <c r="R32" s="86" t="str">
        <f t="shared" si="3"/>
        <v/>
      </c>
      <c r="S32" s="63">
        <f t="shared" si="6"/>
        <v>0</v>
      </c>
      <c r="T32" s="345"/>
      <c r="U32" s="459"/>
      <c r="V32" s="459"/>
      <c r="W32" s="459"/>
      <c r="X32" s="344"/>
      <c r="Y32" s="267"/>
      <c r="Z32" s="268"/>
      <c r="AA32" s="277"/>
    </row>
    <row r="33" spans="1:28" ht="9.9499999999999993" customHeight="1">
      <c r="A33" s="344"/>
      <c r="B33" s="344"/>
      <c r="C33" s="348"/>
      <c r="D33" s="349"/>
      <c r="E33" s="451"/>
      <c r="F33" s="452"/>
      <c r="G33" s="452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3"/>
        <v/>
      </c>
      <c r="R33" s="86" t="str">
        <f t="shared" si="3"/>
        <v/>
      </c>
      <c r="S33" s="63">
        <f t="shared" si="6"/>
        <v>0</v>
      </c>
      <c r="T33" s="345"/>
      <c r="U33" s="459"/>
      <c r="V33" s="459"/>
      <c r="W33" s="459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348"/>
      <c r="D34" s="349"/>
      <c r="E34" s="453"/>
      <c r="F34" s="454"/>
      <c r="G34" s="454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Jumper</v>
      </c>
      <c r="P34" s="160">
        <f t="shared" si="5"/>
        <v>0</v>
      </c>
      <c r="Q34" s="88" t="str">
        <f t="shared" si="3"/>
        <v/>
      </c>
      <c r="R34" s="88" t="str">
        <f t="shared" si="3"/>
        <v/>
      </c>
      <c r="S34" s="68">
        <f t="shared" si="6"/>
        <v>0</v>
      </c>
      <c r="T34" s="345"/>
      <c r="U34" s="459"/>
      <c r="V34" s="459"/>
      <c r="W34" s="459"/>
      <c r="X34" s="344"/>
      <c r="Y34" s="270"/>
      <c r="Z34" s="271"/>
      <c r="AA34" s="278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Dahlia Corp</v>
      </c>
      <c r="I35" s="225" t="str">
        <f>IFERROR(VLOOKUP($G35,$O$3:$S$34,4,0),"")</f>
        <v>Queenswood</v>
      </c>
      <c r="J35" s="97">
        <f>IFERROR(VLOOKUP($G35,$O$3:$S$34,5,0),"")</f>
        <v>399</v>
      </c>
      <c r="K35" s="109">
        <f t="shared" ref="K35:K44" si="9">IFERROR(VLOOKUP($G35,$O$3:$S$34,2,0),0)</f>
        <v>1.63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5" t="s">
        <v>32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10">IFERROR(VLOOKUP($G36,$O$3:$S$34,3,0),"")</f>
        <v>Amelie   Horn</v>
      </c>
      <c r="I36" s="228" t="str">
        <f t="shared" ref="I36:I46" si="11">IFERROR(VLOOKUP($G36,$O$3:$S$34,4,0),"")</f>
        <v>Monk's Walk School</v>
      </c>
      <c r="J36" s="103">
        <f t="shared" ref="J36:J46" si="12">IFERROR(VLOOKUP($G36,$O$3:$S$34,5,0),"")</f>
        <v>352</v>
      </c>
      <c r="K36" s="166">
        <f t="shared" si="9"/>
        <v>1.51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 t="s">
        <v>248</v>
      </c>
      <c r="H37" s="105" t="s">
        <v>190</v>
      </c>
      <c r="I37" s="229" t="s">
        <v>63</v>
      </c>
      <c r="J37" s="104">
        <v>533</v>
      </c>
      <c r="K37" s="167">
        <v>1.4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165" t="s">
        <v>248</v>
      </c>
      <c r="H38" s="105" t="s">
        <v>222</v>
      </c>
      <c r="I38" s="229" t="s">
        <v>223</v>
      </c>
      <c r="J38" s="104">
        <v>755</v>
      </c>
      <c r="K38" s="167">
        <v>1.4</v>
      </c>
      <c r="L38" s="191" t="str">
        <f t="shared" si="0"/>
        <v xml:space="preserve"> </v>
      </c>
      <c r="M38" s="195" t="str">
        <f t="shared" si="1"/>
        <v xml:space="preserve"> </v>
      </c>
      <c r="N38" s="198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165" t="s">
        <v>248</v>
      </c>
      <c r="H39" s="105" t="s">
        <v>241</v>
      </c>
      <c r="I39" s="229" t="s">
        <v>242</v>
      </c>
      <c r="J39" s="104">
        <v>849</v>
      </c>
      <c r="K39" s="167">
        <v>1.4</v>
      </c>
      <c r="L39" s="191" t="str">
        <f t="shared" si="0"/>
        <v xml:space="preserve"> </v>
      </c>
      <c r="M39" s="195" t="str">
        <f t="shared" si="1"/>
        <v xml:space="preserve"> </v>
      </c>
      <c r="N39" s="198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10"/>
        <v>Charlotte Pears</v>
      </c>
      <c r="I40" s="62" t="str">
        <f t="shared" si="11"/>
        <v>Abbots Hill</v>
      </c>
      <c r="J40" s="59">
        <f t="shared" si="12"/>
        <v>6</v>
      </c>
      <c r="K40" s="4">
        <f t="shared" si="9"/>
        <v>1.4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10"/>
        <v>Jenna Botha</v>
      </c>
      <c r="I41" s="62" t="str">
        <f t="shared" si="11"/>
        <v>The Adeyfield Academy</v>
      </c>
      <c r="J41" s="59">
        <f t="shared" si="12"/>
        <v>717</v>
      </c>
      <c r="K41" s="4">
        <f t="shared" si="9"/>
        <v>1.35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1.71</v>
      </c>
      <c r="E44" s="443"/>
      <c r="F44" s="444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1.71</v>
      </c>
      <c r="E45" s="443"/>
      <c r="F45" s="444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>IFERROR(VLOOKUP($G45,$O$3:$S$34,2,0),0)</f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1.65</v>
      </c>
      <c r="E46" s="445"/>
      <c r="F46" s="446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U28:W30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</mergeCells>
  <phoneticPr fontId="11" type="noConversion"/>
  <conditionalFormatting sqref="O3:O34">
    <cfRule type="cellIs" dxfId="41" priority="10" operator="between">
      <formula>2.9</formula>
      <formula>3.1</formula>
    </cfRule>
    <cfRule type="cellIs" dxfId="40" priority="11" operator="between">
      <formula>1.9</formula>
      <formula>2.1</formula>
    </cfRule>
    <cfRule type="cellIs" dxfId="39" priority="12" operator="between">
      <formula>0.9</formula>
      <formula>1.1</formula>
    </cfRule>
  </conditionalFormatting>
  <conditionalFormatting sqref="G35:G37 G40:G46">
    <cfRule type="cellIs" dxfId="38" priority="7" operator="between">
      <formula>2.9</formula>
      <formula>3.1</formula>
    </cfRule>
    <cfRule type="cellIs" dxfId="37" priority="8" operator="between">
      <formula>1.9</formula>
      <formula>2.1</formula>
    </cfRule>
    <cfRule type="cellIs" dxfId="36" priority="9" operator="between">
      <formula>0.9</formula>
      <formula>1.1</formula>
    </cfRule>
  </conditionalFormatting>
  <conditionalFormatting sqref="G38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9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F1" zoomScale="125" zoomScaleNormal="125" workbookViewId="0">
      <selection activeCell="K5" sqref="K5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" style="47" customWidth="1"/>
    <col min="16" max="16" width="16" style="162" hidden="1" customWidth="1"/>
    <col min="17" max="18" width="8" style="50" hidden="1" customWidth="1"/>
    <col min="19" max="19" width="8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8.85546875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33</v>
      </c>
      <c r="D2" s="34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38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49" t="s">
        <v>7</v>
      </c>
      <c r="F3" s="450"/>
      <c r="G3" s="450"/>
      <c r="H3" s="46" t="str">
        <f>IFERROR(VLOOKUP($J3,$Y$2:$AB$34,2,0),"")</f>
        <v>Isabella  Turner</v>
      </c>
      <c r="I3" s="223" t="str">
        <f>IFERROR(VLOOKUP($J3,$Y$2:$AB$34,3,0),"")</f>
        <v>Roundwood Park</v>
      </c>
      <c r="J3" s="3">
        <v>450</v>
      </c>
      <c r="K3" s="6">
        <v>3.4</v>
      </c>
      <c r="L3" s="174" t="str">
        <f t="shared" ref="L3:L46" si="0">IF($K3=$D$44,"Equal",IF($K3&gt;=$D$44,IF($K3&gt;0,"NEW","" )," "))</f>
        <v>NEW</v>
      </c>
      <c r="M3" s="175" t="str">
        <f t="shared" ref="M3:M46" si="1">IF($K3&gt;=$D$45,IF($K3&gt;0,"YES","" )," ")</f>
        <v>YES</v>
      </c>
      <c r="N3" s="176" t="str">
        <f t="shared" ref="N3:N46" si="2">IF($K3&gt;=$D$46,IF($K3&gt;0,"YES","" )," ")</f>
        <v>YES</v>
      </c>
      <c r="O3" s="69">
        <f>IF(K3&gt;0,RANK(K3,$K$3:$K$34,0),"No Jumper")</f>
        <v>1</v>
      </c>
      <c r="P3" s="158">
        <f>K3</f>
        <v>3.4</v>
      </c>
      <c r="Q3" s="87" t="str">
        <f t="shared" ref="Q3:R34" si="3">H3</f>
        <v>Isabella  Turner</v>
      </c>
      <c r="R3" s="87" t="str">
        <f t="shared" si="3"/>
        <v>Roundwood Park</v>
      </c>
      <c r="S3" s="58">
        <f>J3</f>
        <v>450</v>
      </c>
      <c r="T3" s="345"/>
      <c r="U3" s="415"/>
      <c r="V3" s="416"/>
      <c r="W3" s="417"/>
      <c r="X3" s="344"/>
      <c r="Y3" s="267">
        <v>450</v>
      </c>
      <c r="Z3" s="268" t="s">
        <v>172</v>
      </c>
      <c r="AA3" s="277" t="s">
        <v>62</v>
      </c>
    </row>
    <row r="4" spans="1:27" ht="9.9499999999999993" customHeight="1">
      <c r="A4" s="344"/>
      <c r="B4" s="344"/>
      <c r="C4" s="348"/>
      <c r="D4" s="349"/>
      <c r="E4" s="451"/>
      <c r="F4" s="452"/>
      <c r="G4" s="452"/>
      <c r="H4" s="33" t="str">
        <f>IFERROR(VLOOKUP($J4,$Y$2:$AB$34,2,0),"")</f>
        <v>Abigail Edwards</v>
      </c>
      <c r="I4" s="20" t="str">
        <f>IFERROR(VLOOKUP($J4,$Y$2:$AB$34,3,0),"")</f>
        <v>St C Danes</v>
      </c>
      <c r="J4" s="14">
        <v>603</v>
      </c>
      <c r="K4" s="4">
        <v>3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Jumper")</f>
        <v>2</v>
      </c>
      <c r="P4" s="159">
        <f t="shared" ref="P4:P34" si="5">K4</f>
        <v>3</v>
      </c>
      <c r="Q4" s="86" t="str">
        <f t="shared" si="3"/>
        <v>Abigail Edwards</v>
      </c>
      <c r="R4" s="86" t="str">
        <f t="shared" si="3"/>
        <v>St C Danes</v>
      </c>
      <c r="S4" s="63">
        <f t="shared" ref="S4:S34" si="6">J4</f>
        <v>603</v>
      </c>
      <c r="T4" s="345"/>
      <c r="U4" s="418" t="s">
        <v>20</v>
      </c>
      <c r="V4" s="419"/>
      <c r="W4" s="420"/>
      <c r="X4" s="344"/>
      <c r="Y4" s="267">
        <v>455</v>
      </c>
      <c r="Z4" s="268" t="s">
        <v>177</v>
      </c>
      <c r="AA4" s="277" t="s">
        <v>175</v>
      </c>
    </row>
    <row r="5" spans="1:27" ht="9.9499999999999993" customHeight="1">
      <c r="A5" s="344"/>
      <c r="B5" s="344"/>
      <c r="C5" s="348"/>
      <c r="D5" s="349"/>
      <c r="E5" s="451"/>
      <c r="F5" s="452"/>
      <c r="G5" s="452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14"/>
      <c r="K5" s="4"/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 t="str">
        <f t="shared" si="4"/>
        <v>No Jumper</v>
      </c>
      <c r="P5" s="159">
        <f t="shared" si="5"/>
        <v>0</v>
      </c>
      <c r="Q5" s="86" t="str">
        <f t="shared" si="3"/>
        <v/>
      </c>
      <c r="R5" s="86" t="str">
        <f t="shared" si="3"/>
        <v/>
      </c>
      <c r="S5" s="63">
        <f t="shared" si="6"/>
        <v>0</v>
      </c>
      <c r="T5" s="345"/>
      <c r="U5" s="421"/>
      <c r="V5" s="422"/>
      <c r="W5" s="423"/>
      <c r="X5" s="344"/>
      <c r="Y5" s="267">
        <v>603</v>
      </c>
      <c r="Z5" s="268" t="s">
        <v>201</v>
      </c>
      <c r="AA5" s="277" t="s">
        <v>202</v>
      </c>
    </row>
    <row r="6" spans="1:27" ht="9.9499999999999993" customHeight="1">
      <c r="A6" s="344"/>
      <c r="B6" s="344"/>
      <c r="C6" s="348"/>
      <c r="D6" s="349"/>
      <c r="E6" s="451"/>
      <c r="F6" s="452"/>
      <c r="G6" s="452"/>
      <c r="H6" s="33" t="str">
        <f t="shared" si="7"/>
        <v/>
      </c>
      <c r="I6" s="20" t="str">
        <f t="shared" si="8"/>
        <v/>
      </c>
      <c r="J6" s="14"/>
      <c r="K6" s="4"/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 t="str">
        <f t="shared" si="4"/>
        <v>No Jumper</v>
      </c>
      <c r="P6" s="159">
        <f t="shared" si="5"/>
        <v>0</v>
      </c>
      <c r="Q6" s="86" t="str">
        <f t="shared" si="3"/>
        <v/>
      </c>
      <c r="R6" s="86" t="str">
        <f t="shared" si="3"/>
        <v/>
      </c>
      <c r="S6" s="63">
        <f t="shared" si="6"/>
        <v>0</v>
      </c>
      <c r="T6" s="345"/>
      <c r="U6" s="421"/>
      <c r="V6" s="422"/>
      <c r="W6" s="423"/>
      <c r="X6" s="344"/>
      <c r="Y6" s="267"/>
      <c r="Z6" s="268"/>
      <c r="AA6" s="277"/>
    </row>
    <row r="7" spans="1:27" ht="9.9499999999999993" customHeight="1">
      <c r="A7" s="344"/>
      <c r="B7" s="344"/>
      <c r="C7" s="348"/>
      <c r="D7" s="349"/>
      <c r="E7" s="451"/>
      <c r="F7" s="452"/>
      <c r="G7" s="452"/>
      <c r="H7" s="33" t="str">
        <f t="shared" si="7"/>
        <v/>
      </c>
      <c r="I7" s="20" t="str">
        <f t="shared" si="8"/>
        <v/>
      </c>
      <c r="J7" s="14"/>
      <c r="K7" s="4"/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 t="str">
        <f t="shared" si="4"/>
        <v>No Jumper</v>
      </c>
      <c r="P7" s="159">
        <f t="shared" si="5"/>
        <v>0</v>
      </c>
      <c r="Q7" s="86" t="str">
        <f t="shared" si="3"/>
        <v/>
      </c>
      <c r="R7" s="86" t="str">
        <f t="shared" si="3"/>
        <v/>
      </c>
      <c r="S7" s="63">
        <f t="shared" si="6"/>
        <v>0</v>
      </c>
      <c r="T7" s="345"/>
      <c r="U7" s="418" t="s">
        <v>25</v>
      </c>
      <c r="V7" s="419"/>
      <c r="W7" s="420"/>
      <c r="X7" s="344"/>
      <c r="Y7" s="267"/>
      <c r="Z7" s="268"/>
      <c r="AA7" s="277"/>
    </row>
    <row r="8" spans="1:27" ht="9.9499999999999993" customHeight="1">
      <c r="A8" s="344"/>
      <c r="B8" s="344"/>
      <c r="C8" s="348"/>
      <c r="D8" s="349"/>
      <c r="E8" s="451"/>
      <c r="F8" s="452"/>
      <c r="G8" s="452"/>
      <c r="H8" s="33" t="str">
        <f t="shared" si="7"/>
        <v/>
      </c>
      <c r="I8" s="20" t="str">
        <f t="shared" si="8"/>
        <v/>
      </c>
      <c r="J8" s="14"/>
      <c r="K8" s="4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Jumper</v>
      </c>
      <c r="P8" s="159">
        <f t="shared" si="5"/>
        <v>0</v>
      </c>
      <c r="Q8" s="86" t="str">
        <f t="shared" si="3"/>
        <v/>
      </c>
      <c r="R8" s="86" t="str">
        <f t="shared" si="3"/>
        <v/>
      </c>
      <c r="S8" s="63">
        <f t="shared" si="6"/>
        <v>0</v>
      </c>
      <c r="T8" s="345"/>
      <c r="U8" s="421"/>
      <c r="V8" s="422"/>
      <c r="W8" s="423"/>
      <c r="X8" s="344"/>
      <c r="Y8" s="267"/>
      <c r="Z8" s="268"/>
      <c r="AA8" s="277"/>
    </row>
    <row r="9" spans="1:27" ht="9.9499999999999993" customHeight="1">
      <c r="A9" s="344"/>
      <c r="B9" s="344"/>
      <c r="C9" s="348"/>
      <c r="D9" s="349"/>
      <c r="E9" s="451"/>
      <c r="F9" s="452"/>
      <c r="G9" s="452"/>
      <c r="H9" s="34" t="str">
        <f t="shared" si="7"/>
        <v/>
      </c>
      <c r="I9" s="21" t="str">
        <f t="shared" si="8"/>
        <v/>
      </c>
      <c r="J9" s="14"/>
      <c r="K9" s="4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Jumper</v>
      </c>
      <c r="P9" s="159">
        <f t="shared" si="5"/>
        <v>0</v>
      </c>
      <c r="Q9" s="86" t="str">
        <f t="shared" si="3"/>
        <v/>
      </c>
      <c r="R9" s="86" t="str">
        <f t="shared" si="3"/>
        <v/>
      </c>
      <c r="S9" s="63">
        <f t="shared" si="6"/>
        <v>0</v>
      </c>
      <c r="T9" s="345"/>
      <c r="U9" s="421"/>
      <c r="V9" s="422"/>
      <c r="W9" s="423"/>
      <c r="X9" s="344"/>
      <c r="Y9" s="267"/>
      <c r="Z9" s="268"/>
      <c r="AA9" s="277"/>
    </row>
    <row r="10" spans="1:27" ht="9.9499999999999993" customHeight="1">
      <c r="A10" s="344"/>
      <c r="B10" s="344"/>
      <c r="C10" s="348"/>
      <c r="D10" s="349"/>
      <c r="E10" s="451"/>
      <c r="F10" s="452"/>
      <c r="G10" s="452"/>
      <c r="H10" s="33" t="str">
        <f t="shared" si="7"/>
        <v/>
      </c>
      <c r="I10" s="20" t="str">
        <f t="shared" si="8"/>
        <v/>
      </c>
      <c r="J10" s="14"/>
      <c r="K10" s="4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Jumper</v>
      </c>
      <c r="P10" s="159">
        <f t="shared" si="5"/>
        <v>0</v>
      </c>
      <c r="Q10" s="86" t="str">
        <f t="shared" si="3"/>
        <v/>
      </c>
      <c r="R10" s="86" t="str">
        <f t="shared" si="3"/>
        <v/>
      </c>
      <c r="S10" s="63">
        <f t="shared" si="6"/>
        <v>0</v>
      </c>
      <c r="T10" s="345"/>
      <c r="U10" s="332" t="s">
        <v>24</v>
      </c>
      <c r="V10" s="333"/>
      <c r="W10" s="334"/>
      <c r="X10" s="344"/>
      <c r="Y10" s="267"/>
      <c r="Z10" s="268"/>
      <c r="AA10" s="277"/>
    </row>
    <row r="11" spans="1:27" ht="9.9499999999999993" customHeight="1">
      <c r="A11" s="344"/>
      <c r="B11" s="344"/>
      <c r="C11" s="348"/>
      <c r="D11" s="349"/>
      <c r="E11" s="451"/>
      <c r="F11" s="452"/>
      <c r="G11" s="452"/>
      <c r="H11" s="33" t="str">
        <f t="shared" si="7"/>
        <v/>
      </c>
      <c r="I11" s="20" t="str">
        <f t="shared" si="8"/>
        <v/>
      </c>
      <c r="J11" s="14"/>
      <c r="K11" s="4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Jumper</v>
      </c>
      <c r="P11" s="159">
        <f t="shared" si="5"/>
        <v>0</v>
      </c>
      <c r="Q11" s="86" t="str">
        <f t="shared" si="3"/>
        <v/>
      </c>
      <c r="R11" s="86" t="str">
        <f t="shared" si="3"/>
        <v/>
      </c>
      <c r="S11" s="63">
        <f t="shared" si="6"/>
        <v>0</v>
      </c>
      <c r="T11" s="345"/>
      <c r="U11" s="326"/>
      <c r="V11" s="327"/>
      <c r="W11" s="328"/>
      <c r="X11" s="344"/>
      <c r="Y11" s="267"/>
      <c r="Z11" s="268"/>
      <c r="AA11" s="277"/>
    </row>
    <row r="12" spans="1:27" ht="9.9499999999999993" customHeight="1">
      <c r="A12" s="344"/>
      <c r="B12" s="344"/>
      <c r="C12" s="348"/>
      <c r="D12" s="349"/>
      <c r="E12" s="451"/>
      <c r="F12" s="452"/>
      <c r="G12" s="452"/>
      <c r="H12" s="33" t="str">
        <f t="shared" si="7"/>
        <v/>
      </c>
      <c r="I12" s="20" t="str">
        <f t="shared" si="8"/>
        <v/>
      </c>
      <c r="J12" s="14"/>
      <c r="K12" s="4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Jumper</v>
      </c>
      <c r="P12" s="159">
        <f t="shared" si="5"/>
        <v>0</v>
      </c>
      <c r="Q12" s="86" t="str">
        <f t="shared" si="3"/>
        <v/>
      </c>
      <c r="R12" s="86" t="str">
        <f t="shared" si="3"/>
        <v/>
      </c>
      <c r="S12" s="63">
        <f t="shared" si="6"/>
        <v>0</v>
      </c>
      <c r="T12" s="345"/>
      <c r="U12" s="329"/>
      <c r="V12" s="330"/>
      <c r="W12" s="331"/>
      <c r="X12" s="344"/>
      <c r="Y12" s="267"/>
      <c r="Z12" s="268"/>
      <c r="AA12" s="277"/>
    </row>
    <row r="13" spans="1:27" ht="9.9499999999999993" customHeight="1">
      <c r="A13" s="344"/>
      <c r="B13" s="344"/>
      <c r="C13" s="348"/>
      <c r="D13" s="349"/>
      <c r="E13" s="451"/>
      <c r="F13" s="452"/>
      <c r="G13" s="452"/>
      <c r="H13" s="33" t="str">
        <f t="shared" si="7"/>
        <v/>
      </c>
      <c r="I13" s="20" t="str">
        <f t="shared" si="8"/>
        <v/>
      </c>
      <c r="J13" s="14"/>
      <c r="K13" s="4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Jumper</v>
      </c>
      <c r="P13" s="159">
        <f t="shared" si="5"/>
        <v>0</v>
      </c>
      <c r="Q13" s="86" t="str">
        <f t="shared" si="3"/>
        <v/>
      </c>
      <c r="R13" s="86" t="str">
        <f t="shared" si="3"/>
        <v/>
      </c>
      <c r="S13" s="63">
        <f t="shared" si="6"/>
        <v>0</v>
      </c>
      <c r="T13" s="345"/>
      <c r="U13" s="332"/>
      <c r="V13" s="333"/>
      <c r="W13" s="334"/>
      <c r="X13" s="344"/>
      <c r="Y13" s="267"/>
      <c r="Z13" s="268"/>
      <c r="AA13" s="277"/>
    </row>
    <row r="14" spans="1:27" ht="9.9499999999999993" customHeight="1">
      <c r="A14" s="344"/>
      <c r="B14" s="344"/>
      <c r="C14" s="348"/>
      <c r="D14" s="349"/>
      <c r="E14" s="451"/>
      <c r="F14" s="452"/>
      <c r="G14" s="452"/>
      <c r="H14" s="33" t="str">
        <f t="shared" si="7"/>
        <v/>
      </c>
      <c r="I14" s="20" t="str">
        <f t="shared" si="8"/>
        <v/>
      </c>
      <c r="J14" s="14"/>
      <c r="K14" s="4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Jumper</v>
      </c>
      <c r="P14" s="159">
        <f t="shared" si="5"/>
        <v>0</v>
      </c>
      <c r="Q14" s="86" t="str">
        <f t="shared" si="3"/>
        <v/>
      </c>
      <c r="R14" s="86" t="str">
        <f t="shared" si="3"/>
        <v/>
      </c>
      <c r="S14" s="63">
        <f t="shared" si="6"/>
        <v>0</v>
      </c>
      <c r="T14" s="345"/>
      <c r="U14" s="326"/>
      <c r="V14" s="327"/>
      <c r="W14" s="328"/>
      <c r="X14" s="344"/>
      <c r="Y14" s="267"/>
      <c r="Z14" s="268"/>
      <c r="AA14" s="277"/>
    </row>
    <row r="15" spans="1:27" ht="9.9499999999999993" customHeight="1">
      <c r="A15" s="344"/>
      <c r="B15" s="344"/>
      <c r="C15" s="348"/>
      <c r="D15" s="349"/>
      <c r="E15" s="451"/>
      <c r="F15" s="452"/>
      <c r="G15" s="452"/>
      <c r="H15" s="33" t="str">
        <f t="shared" si="7"/>
        <v/>
      </c>
      <c r="I15" s="20" t="str">
        <f t="shared" si="8"/>
        <v/>
      </c>
      <c r="J15" s="14"/>
      <c r="K15" s="4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Jumper</v>
      </c>
      <c r="P15" s="159">
        <f t="shared" si="5"/>
        <v>0</v>
      </c>
      <c r="Q15" s="86" t="str">
        <f t="shared" si="3"/>
        <v/>
      </c>
      <c r="R15" s="86" t="str">
        <f t="shared" si="3"/>
        <v/>
      </c>
      <c r="S15" s="63">
        <f t="shared" si="6"/>
        <v>0</v>
      </c>
      <c r="T15" s="345"/>
      <c r="U15" s="329"/>
      <c r="V15" s="330"/>
      <c r="W15" s="331"/>
      <c r="X15" s="344"/>
      <c r="Y15" s="267"/>
      <c r="Z15" s="268"/>
      <c r="AA15" s="277"/>
    </row>
    <row r="16" spans="1:27" ht="9.9499999999999993" customHeight="1">
      <c r="A16" s="344"/>
      <c r="B16" s="344"/>
      <c r="C16" s="348"/>
      <c r="D16" s="349"/>
      <c r="E16" s="451"/>
      <c r="F16" s="452"/>
      <c r="G16" s="452"/>
      <c r="H16" s="35" t="str">
        <f t="shared" si="7"/>
        <v/>
      </c>
      <c r="I16" s="224" t="str">
        <f t="shared" si="8"/>
        <v/>
      </c>
      <c r="J16" s="14"/>
      <c r="K16" s="4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Jumper</v>
      </c>
      <c r="P16" s="159">
        <f t="shared" si="5"/>
        <v>0</v>
      </c>
      <c r="Q16" s="86" t="str">
        <f t="shared" si="3"/>
        <v/>
      </c>
      <c r="R16" s="86" t="str">
        <f t="shared" si="3"/>
        <v/>
      </c>
      <c r="S16" s="63">
        <f t="shared" si="6"/>
        <v>0</v>
      </c>
      <c r="T16" s="345"/>
      <c r="U16" s="332"/>
      <c r="V16" s="333"/>
      <c r="W16" s="334"/>
      <c r="X16" s="344"/>
      <c r="Y16" s="267"/>
      <c r="Z16" s="268"/>
      <c r="AA16" s="277"/>
    </row>
    <row r="17" spans="1:27" ht="9.9499999999999993" customHeight="1">
      <c r="A17" s="344"/>
      <c r="B17" s="344"/>
      <c r="C17" s="348"/>
      <c r="D17" s="349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1"/>
      <c r="K17" s="4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Jumper</v>
      </c>
      <c r="P17" s="159">
        <f t="shared" si="5"/>
        <v>0</v>
      </c>
      <c r="Q17" s="86" t="str">
        <f t="shared" si="3"/>
        <v/>
      </c>
      <c r="R17" s="86" t="str">
        <f t="shared" si="3"/>
        <v/>
      </c>
      <c r="S17" s="63">
        <f t="shared" si="6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348"/>
      <c r="D18" s="349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1"/>
      <c r="K18" s="4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Jumper</v>
      </c>
      <c r="P18" s="159">
        <f t="shared" si="5"/>
        <v>0</v>
      </c>
      <c r="Q18" s="86" t="str">
        <f t="shared" si="3"/>
        <v/>
      </c>
      <c r="R18" s="86" t="str">
        <f t="shared" si="3"/>
        <v/>
      </c>
      <c r="S18" s="63">
        <f t="shared" si="6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348"/>
      <c r="D19" s="349"/>
      <c r="E19" s="451"/>
      <c r="F19" s="452"/>
      <c r="G19" s="452"/>
      <c r="H19" s="34" t="str">
        <f t="shared" si="7"/>
        <v/>
      </c>
      <c r="I19" s="21" t="str">
        <f t="shared" si="8"/>
        <v/>
      </c>
      <c r="J19" s="14"/>
      <c r="K19" s="4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Jumper</v>
      </c>
      <c r="P19" s="159">
        <f t="shared" si="5"/>
        <v>0</v>
      </c>
      <c r="Q19" s="86" t="str">
        <f t="shared" si="3"/>
        <v/>
      </c>
      <c r="R19" s="86" t="str">
        <f t="shared" si="3"/>
        <v/>
      </c>
      <c r="S19" s="63">
        <f t="shared" si="6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348"/>
      <c r="D20" s="349"/>
      <c r="E20" s="451"/>
      <c r="F20" s="452"/>
      <c r="G20" s="452"/>
      <c r="H20" s="33" t="str">
        <f t="shared" si="7"/>
        <v/>
      </c>
      <c r="I20" s="20" t="str">
        <f t="shared" si="8"/>
        <v/>
      </c>
      <c r="J20" s="14"/>
      <c r="K20" s="4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Jumper</v>
      </c>
      <c r="P20" s="159">
        <f t="shared" si="5"/>
        <v>0</v>
      </c>
      <c r="Q20" s="86" t="str">
        <f t="shared" si="3"/>
        <v/>
      </c>
      <c r="R20" s="86" t="str">
        <f t="shared" si="3"/>
        <v/>
      </c>
      <c r="S20" s="63">
        <f t="shared" si="6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348"/>
      <c r="D21" s="349"/>
      <c r="E21" s="451"/>
      <c r="F21" s="452"/>
      <c r="G21" s="452"/>
      <c r="H21" s="34" t="str">
        <f t="shared" si="7"/>
        <v/>
      </c>
      <c r="I21" s="21" t="str">
        <f t="shared" si="8"/>
        <v/>
      </c>
      <c r="J21" s="14"/>
      <c r="K21" s="4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Jumper</v>
      </c>
      <c r="P21" s="159">
        <f t="shared" si="5"/>
        <v>0</v>
      </c>
      <c r="Q21" s="86" t="str">
        <f t="shared" si="3"/>
        <v/>
      </c>
      <c r="R21" s="86" t="str">
        <f t="shared" si="3"/>
        <v/>
      </c>
      <c r="S21" s="63">
        <f t="shared" si="6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348"/>
      <c r="D22" s="349"/>
      <c r="E22" s="451"/>
      <c r="F22" s="452"/>
      <c r="G22" s="452"/>
      <c r="H22" s="34" t="str">
        <f t="shared" si="7"/>
        <v/>
      </c>
      <c r="I22" s="21" t="str">
        <f t="shared" si="8"/>
        <v/>
      </c>
      <c r="J22" s="14"/>
      <c r="K22" s="4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Jumper</v>
      </c>
      <c r="P22" s="159">
        <f t="shared" si="5"/>
        <v>0</v>
      </c>
      <c r="Q22" s="86" t="str">
        <f t="shared" si="3"/>
        <v/>
      </c>
      <c r="R22" s="86" t="str">
        <f t="shared" si="3"/>
        <v/>
      </c>
      <c r="S22" s="63">
        <f t="shared" si="6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348"/>
      <c r="D23" s="349"/>
      <c r="E23" s="451"/>
      <c r="F23" s="452"/>
      <c r="G23" s="452"/>
      <c r="H23" s="33" t="str">
        <f t="shared" si="7"/>
        <v/>
      </c>
      <c r="I23" s="20" t="str">
        <f t="shared" si="8"/>
        <v/>
      </c>
      <c r="J23" s="14"/>
      <c r="K23" s="4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Jumper</v>
      </c>
      <c r="P23" s="159">
        <f t="shared" si="5"/>
        <v>0</v>
      </c>
      <c r="Q23" s="86" t="str">
        <f t="shared" si="3"/>
        <v/>
      </c>
      <c r="R23" s="86" t="str">
        <f t="shared" si="3"/>
        <v/>
      </c>
      <c r="S23" s="63">
        <f t="shared" si="6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348"/>
      <c r="D24" s="349"/>
      <c r="E24" s="451"/>
      <c r="F24" s="452"/>
      <c r="G24" s="452"/>
      <c r="H24" s="33" t="str">
        <f t="shared" si="7"/>
        <v/>
      </c>
      <c r="I24" s="20" t="str">
        <f t="shared" si="8"/>
        <v/>
      </c>
      <c r="J24" s="14"/>
      <c r="K24" s="4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Jumper</v>
      </c>
      <c r="P24" s="159">
        <f t="shared" si="5"/>
        <v>0</v>
      </c>
      <c r="Q24" s="86" t="str">
        <f t="shared" si="3"/>
        <v/>
      </c>
      <c r="R24" s="86" t="str">
        <f t="shared" si="3"/>
        <v/>
      </c>
      <c r="S24" s="63">
        <f t="shared" si="6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348"/>
      <c r="D25" s="349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1"/>
      <c r="K25" s="4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Jumper</v>
      </c>
      <c r="P25" s="159">
        <f t="shared" si="5"/>
        <v>0</v>
      </c>
      <c r="Q25" s="86" t="str">
        <f t="shared" si="3"/>
        <v/>
      </c>
      <c r="R25" s="86" t="str">
        <f t="shared" si="3"/>
        <v/>
      </c>
      <c r="S25" s="63">
        <f t="shared" si="6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348"/>
      <c r="D26" s="349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1"/>
      <c r="K26" s="4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Jumper</v>
      </c>
      <c r="P26" s="159">
        <f t="shared" si="5"/>
        <v>0</v>
      </c>
      <c r="Q26" s="86" t="str">
        <f t="shared" si="3"/>
        <v/>
      </c>
      <c r="R26" s="86" t="str">
        <f t="shared" si="3"/>
        <v/>
      </c>
      <c r="S26" s="63">
        <f t="shared" si="6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348"/>
      <c r="D27" s="349"/>
      <c r="E27" s="451"/>
      <c r="F27" s="452"/>
      <c r="G27" s="452"/>
      <c r="H27" s="33" t="str">
        <f t="shared" si="7"/>
        <v/>
      </c>
      <c r="I27" s="20" t="str">
        <f t="shared" si="8"/>
        <v/>
      </c>
      <c r="J27" s="14"/>
      <c r="K27" s="4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Jumper</v>
      </c>
      <c r="P27" s="159">
        <f t="shared" si="5"/>
        <v>0</v>
      </c>
      <c r="Q27" s="86" t="str">
        <f t="shared" si="3"/>
        <v/>
      </c>
      <c r="R27" s="86" t="str">
        <f t="shared" si="3"/>
        <v/>
      </c>
      <c r="S27" s="63">
        <f t="shared" si="6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348"/>
      <c r="D28" s="349"/>
      <c r="E28" s="451"/>
      <c r="F28" s="452"/>
      <c r="G28" s="452"/>
      <c r="H28" s="33" t="str">
        <f t="shared" si="7"/>
        <v/>
      </c>
      <c r="I28" s="20" t="str">
        <f t="shared" si="8"/>
        <v/>
      </c>
      <c r="J28" s="14"/>
      <c r="K28" s="4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Jumper</v>
      </c>
      <c r="P28" s="159">
        <f t="shared" si="5"/>
        <v>0</v>
      </c>
      <c r="Q28" s="86" t="str">
        <f t="shared" si="3"/>
        <v/>
      </c>
      <c r="R28" s="86" t="str">
        <f t="shared" si="3"/>
        <v/>
      </c>
      <c r="S28" s="63">
        <f t="shared" si="6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348"/>
      <c r="D29" s="349"/>
      <c r="E29" s="451"/>
      <c r="F29" s="452"/>
      <c r="G29" s="452"/>
      <c r="H29" s="34" t="str">
        <f t="shared" si="7"/>
        <v/>
      </c>
      <c r="I29" s="21" t="str">
        <f t="shared" si="8"/>
        <v/>
      </c>
      <c r="J29" s="14"/>
      <c r="K29" s="4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Jumper</v>
      </c>
      <c r="P29" s="159">
        <f t="shared" si="5"/>
        <v>0</v>
      </c>
      <c r="Q29" s="86" t="str">
        <f t="shared" si="3"/>
        <v/>
      </c>
      <c r="R29" s="86" t="str">
        <f t="shared" si="3"/>
        <v/>
      </c>
      <c r="S29" s="63">
        <f t="shared" si="6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348"/>
      <c r="D30" s="349"/>
      <c r="E30" s="451"/>
      <c r="F30" s="452"/>
      <c r="G30" s="452"/>
      <c r="H30" s="33" t="str">
        <f t="shared" si="7"/>
        <v/>
      </c>
      <c r="I30" s="20" t="str">
        <f t="shared" si="8"/>
        <v/>
      </c>
      <c r="J30" s="14"/>
      <c r="K30" s="4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Jumper</v>
      </c>
      <c r="P30" s="159">
        <f t="shared" si="5"/>
        <v>0</v>
      </c>
      <c r="Q30" s="86" t="str">
        <f t="shared" si="3"/>
        <v/>
      </c>
      <c r="R30" s="86" t="str">
        <f t="shared" si="3"/>
        <v/>
      </c>
      <c r="S30" s="63">
        <f t="shared" si="6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348"/>
      <c r="D31" s="349"/>
      <c r="E31" s="451"/>
      <c r="F31" s="452"/>
      <c r="G31" s="452"/>
      <c r="H31" s="33" t="str">
        <f t="shared" si="7"/>
        <v/>
      </c>
      <c r="I31" s="20" t="str">
        <f t="shared" si="8"/>
        <v/>
      </c>
      <c r="J31" s="14"/>
      <c r="K31" s="4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Jumper</v>
      </c>
      <c r="P31" s="159">
        <f t="shared" si="5"/>
        <v>0</v>
      </c>
      <c r="Q31" s="86" t="str">
        <f t="shared" si="3"/>
        <v/>
      </c>
      <c r="R31" s="86" t="str">
        <f t="shared" si="3"/>
        <v/>
      </c>
      <c r="S31" s="63">
        <f t="shared" si="6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348"/>
      <c r="D32" s="349"/>
      <c r="E32" s="451"/>
      <c r="F32" s="452"/>
      <c r="G32" s="452"/>
      <c r="H32" s="33" t="str">
        <f t="shared" si="7"/>
        <v/>
      </c>
      <c r="I32" s="20" t="str">
        <f t="shared" si="8"/>
        <v/>
      </c>
      <c r="J32" s="14"/>
      <c r="K32" s="4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Jumper</v>
      </c>
      <c r="P32" s="159">
        <f t="shared" si="5"/>
        <v>0</v>
      </c>
      <c r="Q32" s="86" t="str">
        <f t="shared" si="3"/>
        <v/>
      </c>
      <c r="R32" s="86" t="str">
        <f t="shared" si="3"/>
        <v/>
      </c>
      <c r="S32" s="63">
        <f t="shared" si="6"/>
        <v>0</v>
      </c>
      <c r="T32" s="345"/>
      <c r="U32" s="459"/>
      <c r="V32" s="459"/>
      <c r="W32" s="459"/>
      <c r="X32" s="344"/>
      <c r="Y32" s="267"/>
      <c r="Z32" s="268"/>
      <c r="AA32" s="277"/>
    </row>
    <row r="33" spans="1:28" ht="9.9499999999999993" customHeight="1">
      <c r="A33" s="344"/>
      <c r="B33" s="344"/>
      <c r="C33" s="348"/>
      <c r="D33" s="349"/>
      <c r="E33" s="451"/>
      <c r="F33" s="452"/>
      <c r="G33" s="452"/>
      <c r="H33" s="34" t="str">
        <f t="shared" si="7"/>
        <v/>
      </c>
      <c r="I33" s="21" t="str">
        <f t="shared" si="8"/>
        <v/>
      </c>
      <c r="J33" s="14"/>
      <c r="K33" s="4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Jumper</v>
      </c>
      <c r="P33" s="159">
        <f t="shared" si="5"/>
        <v>0</v>
      </c>
      <c r="Q33" s="86" t="str">
        <f t="shared" si="3"/>
        <v/>
      </c>
      <c r="R33" s="86" t="str">
        <f t="shared" si="3"/>
        <v/>
      </c>
      <c r="S33" s="63">
        <f t="shared" si="6"/>
        <v>0</v>
      </c>
      <c r="T33" s="345"/>
      <c r="U33" s="459"/>
      <c r="V33" s="459"/>
      <c r="W33" s="459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348"/>
      <c r="D34" s="349"/>
      <c r="E34" s="453"/>
      <c r="F34" s="454"/>
      <c r="G34" s="454"/>
      <c r="H34" s="9" t="str">
        <f t="shared" si="7"/>
        <v/>
      </c>
      <c r="I34" s="11" t="str">
        <f t="shared" si="8"/>
        <v/>
      </c>
      <c r="J34" s="2"/>
      <c r="K34" s="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Jumper</v>
      </c>
      <c r="P34" s="160">
        <f t="shared" si="5"/>
        <v>0</v>
      </c>
      <c r="Q34" s="88" t="str">
        <f t="shared" si="3"/>
        <v/>
      </c>
      <c r="R34" s="88" t="str">
        <f t="shared" si="3"/>
        <v/>
      </c>
      <c r="S34" s="68">
        <f t="shared" si="6"/>
        <v>0</v>
      </c>
      <c r="T34" s="345"/>
      <c r="U34" s="459"/>
      <c r="V34" s="459"/>
      <c r="W34" s="459"/>
      <c r="X34" s="344"/>
      <c r="Y34" s="270"/>
      <c r="Z34" s="271"/>
      <c r="AA34" s="278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Isabella  Turner</v>
      </c>
      <c r="I35" s="225" t="str">
        <f>IFERROR(VLOOKUP($G35,$O$3:$S$34,4,0),"")</f>
        <v>Roundwood Park</v>
      </c>
      <c r="J35" s="97">
        <f>IFERROR(VLOOKUP($G35,$O$3:$S$34,5,0),"")</f>
        <v>450</v>
      </c>
      <c r="K35" s="109">
        <f t="shared" ref="K35:K46" si="9">IFERROR(VLOOKUP($G35,$O$3:$S$34,2,0),0)</f>
        <v>3.4</v>
      </c>
      <c r="L35" s="189" t="str">
        <f t="shared" si="0"/>
        <v>NEW</v>
      </c>
      <c r="M35" s="193" t="str">
        <f t="shared" si="1"/>
        <v>YES</v>
      </c>
      <c r="N35" s="196" t="str">
        <f t="shared" si="2"/>
        <v>YES</v>
      </c>
      <c r="O35" s="435" t="s">
        <v>33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10">IFERROR(VLOOKUP($G36,$O$3:$S$34,3,0),"")</f>
        <v>Abigail Edwards</v>
      </c>
      <c r="I36" s="228" t="str">
        <f t="shared" ref="I36:I46" si="11">IFERROR(VLOOKUP($G36,$O$3:$S$34,4,0),"")</f>
        <v>St C Danes</v>
      </c>
      <c r="J36" s="103">
        <f t="shared" ref="J36:J46" si="12">IFERROR(VLOOKUP($G36,$O$3:$S$34,5,0),"")</f>
        <v>603</v>
      </c>
      <c r="K36" s="166">
        <f t="shared" si="9"/>
        <v>3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>
        <v>3</v>
      </c>
      <c r="H37" s="105" t="str">
        <f t="shared" si="10"/>
        <v/>
      </c>
      <c r="I37" s="229" t="str">
        <f t="shared" si="11"/>
        <v/>
      </c>
      <c r="J37" s="104" t="str">
        <f t="shared" si="12"/>
        <v/>
      </c>
      <c r="K37" s="167">
        <f t="shared" si="9"/>
        <v>0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76">
        <v>4</v>
      </c>
      <c r="H38" s="169" t="str">
        <f t="shared" si="10"/>
        <v/>
      </c>
      <c r="I38" s="62" t="str">
        <f t="shared" si="11"/>
        <v/>
      </c>
      <c r="J38" s="59" t="str">
        <f t="shared" si="12"/>
        <v/>
      </c>
      <c r="K38" s="4">
        <f t="shared" si="9"/>
        <v>0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76">
        <v>5</v>
      </c>
      <c r="H39" s="169" t="str">
        <f t="shared" si="10"/>
        <v/>
      </c>
      <c r="I39" s="62" t="str">
        <f t="shared" si="11"/>
        <v/>
      </c>
      <c r="J39" s="59" t="str">
        <f t="shared" si="12"/>
        <v/>
      </c>
      <c r="K39" s="4">
        <f t="shared" si="9"/>
        <v>0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9">
        <v>3.05</v>
      </c>
      <c r="E44" s="443"/>
      <c r="F44" s="444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9">
        <v>3.4</v>
      </c>
      <c r="E45" s="443"/>
      <c r="F45" s="444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 t="shared" si="9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80">
        <v>3.1</v>
      </c>
      <c r="E46" s="445"/>
      <c r="F46" s="446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 t="shared" si="9"/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B1" zoomScale="125" zoomScaleNormal="125" workbookViewId="0">
      <selection activeCell="K7" sqref="K7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4" width="6.7109375" style="47" customWidth="1"/>
    <col min="15" max="15" width="12.7109375" style="47" customWidth="1"/>
    <col min="16" max="16" width="11.85546875" style="162" hidden="1" customWidth="1"/>
    <col min="17" max="18" width="8.140625" style="50" hidden="1" customWidth="1"/>
    <col min="19" max="19" width="10.28515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1.140625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34</v>
      </c>
      <c r="D2" s="34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60" t="s">
        <v>7</v>
      </c>
      <c r="F3" s="461"/>
      <c r="G3" s="461"/>
      <c r="H3" s="46" t="str">
        <f>IFERROR(VLOOKUP($J3,$Y$2:$AB$34,2,0),"")</f>
        <v>Talia Williams</v>
      </c>
      <c r="I3" s="223" t="str">
        <f>IFERROR(VLOOKUP($J3,$Y$2:$AB$34,3,0),"")</f>
        <v>Berkhamsted</v>
      </c>
      <c r="J3" s="258">
        <v>113</v>
      </c>
      <c r="K3" s="259">
        <v>9.4700000000000006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3</v>
      </c>
      <c r="P3" s="158">
        <f>K3</f>
        <v>9.4700000000000006</v>
      </c>
      <c r="Q3" s="87" t="str">
        <f>H3</f>
        <v>Talia Williams</v>
      </c>
      <c r="R3" s="87" t="str">
        <f>I3</f>
        <v>Berkhamsted</v>
      </c>
      <c r="S3" s="58">
        <f t="shared" ref="S3:S34" si="3">J3</f>
        <v>113</v>
      </c>
      <c r="T3" s="345"/>
      <c r="U3" s="415"/>
      <c r="V3" s="416"/>
      <c r="W3" s="417"/>
      <c r="X3" s="344"/>
      <c r="Y3" s="258">
        <v>113</v>
      </c>
      <c r="Z3" s="281" t="s">
        <v>107</v>
      </c>
      <c r="AA3" s="277" t="s">
        <v>75</v>
      </c>
    </row>
    <row r="4" spans="1:27" ht="9.9499999999999993" customHeight="1">
      <c r="A4" s="344"/>
      <c r="B4" s="344"/>
      <c r="C4" s="348"/>
      <c r="D4" s="349"/>
      <c r="E4" s="462"/>
      <c r="F4" s="463"/>
      <c r="G4" s="463"/>
      <c r="H4" s="33" t="str">
        <f>IFERROR(VLOOKUP($J4,$Y$2:$AB$34,2,0),"")</f>
        <v>Ife  Nwichi</v>
      </c>
      <c r="I4" s="20" t="str">
        <f>IFERROR(VLOOKUP($J4,$Y$2:$AB$34,3,0),"")</f>
        <v>Bishop's Hatfield Girls' School</v>
      </c>
      <c r="J4" s="260">
        <v>144</v>
      </c>
      <c r="K4" s="261">
        <v>8.42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4</v>
      </c>
      <c r="P4" s="159">
        <f t="shared" ref="P4:P34" si="5">K4</f>
        <v>8.42</v>
      </c>
      <c r="Q4" s="86" t="str">
        <f t="shared" ref="Q4:R34" si="6">H4</f>
        <v>Ife  Nwichi</v>
      </c>
      <c r="R4" s="86" t="str">
        <f t="shared" si="6"/>
        <v>Bishop's Hatfield Girls' School</v>
      </c>
      <c r="S4" s="63">
        <f t="shared" si="3"/>
        <v>144</v>
      </c>
      <c r="T4" s="345"/>
      <c r="U4" s="418" t="s">
        <v>20</v>
      </c>
      <c r="V4" s="419"/>
      <c r="W4" s="420"/>
      <c r="X4" s="344"/>
      <c r="Y4" s="260">
        <v>144</v>
      </c>
      <c r="Z4" s="282" t="s">
        <v>111</v>
      </c>
      <c r="AA4" s="277" t="s">
        <v>66</v>
      </c>
    </row>
    <row r="5" spans="1:27" ht="9.9499999999999993" customHeight="1">
      <c r="A5" s="344"/>
      <c r="B5" s="344"/>
      <c r="C5" s="348"/>
      <c r="D5" s="349"/>
      <c r="E5" s="462"/>
      <c r="F5" s="463"/>
      <c r="G5" s="463"/>
      <c r="H5" s="33" t="str">
        <f t="shared" ref="H5:H34" si="7">IFERROR(VLOOKUP($J5,$Y$2:$AB$34,2,0),"")</f>
        <v>Ellie  Bostock</v>
      </c>
      <c r="I5" s="20" t="str">
        <f t="shared" ref="I5:I34" si="8">IFERROR(VLOOKUP($J5,$Y$2:$AB$34,3,0),"")</f>
        <v>Presdales</v>
      </c>
      <c r="J5" s="260">
        <v>375</v>
      </c>
      <c r="K5" s="261">
        <v>13.59</v>
      </c>
      <c r="L5" s="177" t="str">
        <f t="shared" si="0"/>
        <v xml:space="preserve"> </v>
      </c>
      <c r="M5" s="178" t="str">
        <f t="shared" si="1"/>
        <v>YES</v>
      </c>
      <c r="N5" s="179" t="str">
        <f t="shared" si="2"/>
        <v>YES</v>
      </c>
      <c r="O5" s="74">
        <f t="shared" si="4"/>
        <v>1</v>
      </c>
      <c r="P5" s="159">
        <f t="shared" si="5"/>
        <v>13.59</v>
      </c>
      <c r="Q5" s="86" t="str">
        <f t="shared" si="6"/>
        <v>Ellie  Bostock</v>
      </c>
      <c r="R5" s="86" t="str">
        <f t="shared" si="6"/>
        <v>Presdales</v>
      </c>
      <c r="S5" s="63">
        <f t="shared" si="3"/>
        <v>375</v>
      </c>
      <c r="T5" s="345"/>
      <c r="U5" s="421"/>
      <c r="V5" s="422"/>
      <c r="W5" s="423"/>
      <c r="X5" s="344"/>
      <c r="Y5" s="260">
        <v>375</v>
      </c>
      <c r="Z5" s="282" t="s">
        <v>155</v>
      </c>
      <c r="AA5" s="277" t="s">
        <v>59</v>
      </c>
    </row>
    <row r="6" spans="1:27" ht="9.9499999999999993" customHeight="1">
      <c r="A6" s="344"/>
      <c r="B6" s="344"/>
      <c r="C6" s="348"/>
      <c r="D6" s="349"/>
      <c r="E6" s="462"/>
      <c r="F6" s="463"/>
      <c r="G6" s="463"/>
      <c r="H6" s="33" t="str">
        <f t="shared" si="7"/>
        <v>Adaugo Madu</v>
      </c>
      <c r="I6" s="20" t="str">
        <f t="shared" si="8"/>
        <v>Saint John Henry Newman school</v>
      </c>
      <c r="J6" s="260">
        <v>476</v>
      </c>
      <c r="K6" s="261">
        <v>10.45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2</v>
      </c>
      <c r="P6" s="159">
        <f t="shared" si="5"/>
        <v>10.45</v>
      </c>
      <c r="Q6" s="86" t="str">
        <f t="shared" si="6"/>
        <v>Adaugo Madu</v>
      </c>
      <c r="R6" s="86" t="str">
        <f t="shared" si="6"/>
        <v>Saint John Henry Newman school</v>
      </c>
      <c r="S6" s="63">
        <f t="shared" si="3"/>
        <v>476</v>
      </c>
      <c r="T6" s="345"/>
      <c r="U6" s="421"/>
      <c r="V6" s="422"/>
      <c r="W6" s="423"/>
      <c r="X6" s="344"/>
      <c r="Y6" s="260">
        <v>476</v>
      </c>
      <c r="Z6" s="282" t="s">
        <v>180</v>
      </c>
      <c r="AA6" s="277" t="s">
        <v>181</v>
      </c>
    </row>
    <row r="7" spans="1:27" ht="9.9499999999999993" customHeight="1">
      <c r="A7" s="344"/>
      <c r="B7" s="344"/>
      <c r="C7" s="348"/>
      <c r="D7" s="349"/>
      <c r="E7" s="462"/>
      <c r="F7" s="463"/>
      <c r="G7" s="463"/>
      <c r="H7" s="33" t="str">
        <f t="shared" si="7"/>
        <v/>
      </c>
      <c r="I7" s="20" t="str">
        <f t="shared" si="8"/>
        <v/>
      </c>
      <c r="J7" s="260"/>
      <c r="K7" s="261"/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 t="str">
        <f t="shared" si="4"/>
        <v>No Thrower</v>
      </c>
      <c r="P7" s="159">
        <f t="shared" si="5"/>
        <v>0</v>
      </c>
      <c r="Q7" s="86" t="str">
        <f t="shared" si="6"/>
        <v/>
      </c>
      <c r="R7" s="86" t="str">
        <f t="shared" si="6"/>
        <v/>
      </c>
      <c r="S7" s="63">
        <f t="shared" si="3"/>
        <v>0</v>
      </c>
      <c r="T7" s="345"/>
      <c r="U7" s="418" t="s">
        <v>25</v>
      </c>
      <c r="V7" s="419"/>
      <c r="W7" s="420"/>
      <c r="X7" s="344"/>
      <c r="Y7" s="260">
        <v>712</v>
      </c>
      <c r="Z7" s="282" t="s">
        <v>215</v>
      </c>
      <c r="AA7" s="277" t="s">
        <v>72</v>
      </c>
    </row>
    <row r="8" spans="1:27" ht="9.9499999999999993" customHeight="1">
      <c r="A8" s="344"/>
      <c r="B8" s="344"/>
      <c r="C8" s="348"/>
      <c r="D8" s="349"/>
      <c r="E8" s="462"/>
      <c r="F8" s="463"/>
      <c r="G8" s="463"/>
      <c r="H8" s="33" t="str">
        <f t="shared" si="7"/>
        <v/>
      </c>
      <c r="I8" s="20" t="str">
        <f t="shared" si="8"/>
        <v/>
      </c>
      <c r="J8" s="260"/>
      <c r="K8" s="261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Thrower</v>
      </c>
      <c r="P8" s="159">
        <f t="shared" si="5"/>
        <v>0</v>
      </c>
      <c r="Q8" s="86" t="str">
        <f t="shared" si="6"/>
        <v/>
      </c>
      <c r="R8" s="86" t="str">
        <f t="shared" si="6"/>
        <v/>
      </c>
      <c r="S8" s="63">
        <f t="shared" si="3"/>
        <v>0</v>
      </c>
      <c r="T8" s="345"/>
      <c r="U8" s="421"/>
      <c r="V8" s="422"/>
      <c r="W8" s="423"/>
      <c r="X8" s="344"/>
      <c r="Y8" s="260">
        <v>803</v>
      </c>
      <c r="Z8" s="283" t="s">
        <v>232</v>
      </c>
      <c r="AA8" s="277" t="s">
        <v>73</v>
      </c>
    </row>
    <row r="9" spans="1:27" ht="9.9499999999999993" customHeight="1">
      <c r="A9" s="344"/>
      <c r="B9" s="344"/>
      <c r="C9" s="348"/>
      <c r="D9" s="349"/>
      <c r="E9" s="462"/>
      <c r="F9" s="463"/>
      <c r="G9" s="463"/>
      <c r="H9" s="34" t="str">
        <f t="shared" si="7"/>
        <v/>
      </c>
      <c r="I9" s="21" t="str">
        <f t="shared" si="8"/>
        <v/>
      </c>
      <c r="J9" s="260"/>
      <c r="K9" s="261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Thrower</v>
      </c>
      <c r="P9" s="159">
        <f t="shared" si="5"/>
        <v>0</v>
      </c>
      <c r="Q9" s="86" t="str">
        <f t="shared" si="6"/>
        <v/>
      </c>
      <c r="R9" s="86" t="str">
        <f t="shared" si="6"/>
        <v/>
      </c>
      <c r="S9" s="63">
        <f t="shared" si="3"/>
        <v>0</v>
      </c>
      <c r="T9" s="345"/>
      <c r="U9" s="421"/>
      <c r="V9" s="422"/>
      <c r="W9" s="423"/>
      <c r="X9" s="344"/>
      <c r="Y9" s="260">
        <v>813</v>
      </c>
      <c r="Z9" s="282" t="s">
        <v>234</v>
      </c>
      <c r="AA9" s="277" t="s">
        <v>88</v>
      </c>
    </row>
    <row r="10" spans="1:27" ht="9.9499999999999993" customHeight="1">
      <c r="A10" s="344"/>
      <c r="B10" s="344"/>
      <c r="C10" s="348"/>
      <c r="D10" s="349"/>
      <c r="E10" s="462"/>
      <c r="F10" s="463"/>
      <c r="G10" s="463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6"/>
        <v/>
      </c>
      <c r="R10" s="86" t="str">
        <f t="shared" si="6"/>
        <v/>
      </c>
      <c r="S10" s="63">
        <f t="shared" si="3"/>
        <v>0</v>
      </c>
      <c r="T10" s="345"/>
      <c r="U10" s="332" t="s">
        <v>24</v>
      </c>
      <c r="V10" s="333"/>
      <c r="W10" s="334"/>
      <c r="X10" s="344"/>
      <c r="Y10" s="260"/>
      <c r="Z10" s="282"/>
      <c r="AA10" s="277"/>
    </row>
    <row r="11" spans="1:27" ht="9.9499999999999993" customHeight="1">
      <c r="A11" s="344"/>
      <c r="B11" s="344"/>
      <c r="C11" s="348"/>
      <c r="D11" s="349"/>
      <c r="E11" s="462"/>
      <c r="F11" s="463"/>
      <c r="G11" s="463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45"/>
      <c r="U11" s="326"/>
      <c r="V11" s="327"/>
      <c r="W11" s="328"/>
      <c r="X11" s="344"/>
      <c r="Y11" s="260"/>
      <c r="Z11" s="282"/>
      <c r="AA11" s="277"/>
    </row>
    <row r="12" spans="1:27" ht="9.9499999999999993" customHeight="1">
      <c r="A12" s="344"/>
      <c r="B12" s="344"/>
      <c r="C12" s="348"/>
      <c r="D12" s="349"/>
      <c r="E12" s="462"/>
      <c r="F12" s="463"/>
      <c r="G12" s="463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45"/>
      <c r="U12" s="329"/>
      <c r="V12" s="330"/>
      <c r="W12" s="331"/>
      <c r="X12" s="344"/>
      <c r="Y12" s="260"/>
      <c r="Z12" s="282"/>
      <c r="AA12" s="277"/>
    </row>
    <row r="13" spans="1:27" ht="9.9499999999999993" customHeight="1">
      <c r="A13" s="344"/>
      <c r="B13" s="344"/>
      <c r="C13" s="348"/>
      <c r="D13" s="349"/>
      <c r="E13" s="462"/>
      <c r="F13" s="463"/>
      <c r="G13" s="463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45"/>
      <c r="U13" s="332"/>
      <c r="V13" s="333"/>
      <c r="W13" s="334"/>
      <c r="X13" s="344"/>
      <c r="Y13" s="260"/>
      <c r="Z13" s="282"/>
      <c r="AA13" s="277"/>
    </row>
    <row r="14" spans="1:27" ht="9.9499999999999993" customHeight="1">
      <c r="A14" s="344"/>
      <c r="B14" s="344"/>
      <c r="C14" s="348"/>
      <c r="D14" s="349"/>
      <c r="E14" s="462"/>
      <c r="F14" s="463"/>
      <c r="G14" s="463"/>
      <c r="H14" s="33" t="str">
        <f t="shared" si="7"/>
        <v/>
      </c>
      <c r="I14" s="20" t="str">
        <f t="shared" si="8"/>
        <v/>
      </c>
      <c r="J14" s="262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45"/>
      <c r="U14" s="326"/>
      <c r="V14" s="327"/>
      <c r="W14" s="328"/>
      <c r="X14" s="344"/>
      <c r="Y14" s="262"/>
      <c r="Z14" s="284"/>
      <c r="AA14" s="277"/>
    </row>
    <row r="15" spans="1:27" ht="9.9499999999999993" customHeight="1">
      <c r="A15" s="344"/>
      <c r="B15" s="344"/>
      <c r="C15" s="348"/>
      <c r="D15" s="349"/>
      <c r="E15" s="462"/>
      <c r="F15" s="463"/>
      <c r="G15" s="463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45"/>
      <c r="U15" s="329"/>
      <c r="V15" s="330"/>
      <c r="W15" s="331"/>
      <c r="X15" s="344"/>
      <c r="Y15" s="260"/>
      <c r="Z15" s="283"/>
      <c r="AA15" s="277"/>
    </row>
    <row r="16" spans="1:27" ht="9.9499999999999993" customHeight="1">
      <c r="A16" s="344"/>
      <c r="B16" s="344"/>
      <c r="C16" s="348"/>
      <c r="D16" s="349"/>
      <c r="E16" s="462"/>
      <c r="F16" s="463"/>
      <c r="G16" s="463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45"/>
      <c r="U16" s="332"/>
      <c r="V16" s="333"/>
      <c r="W16" s="334"/>
      <c r="X16" s="344"/>
      <c r="Y16" s="267"/>
      <c r="Z16" s="268"/>
      <c r="AA16" s="277"/>
    </row>
    <row r="17" spans="1:27" ht="9.9499999999999993" customHeight="1">
      <c r="A17" s="344"/>
      <c r="B17" s="344"/>
      <c r="C17" s="348"/>
      <c r="D17" s="349"/>
      <c r="E17" s="462"/>
      <c r="F17" s="463"/>
      <c r="G17" s="463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348"/>
      <c r="D18" s="349"/>
      <c r="E18" s="462"/>
      <c r="F18" s="463"/>
      <c r="G18" s="463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348"/>
      <c r="D19" s="349"/>
      <c r="E19" s="462"/>
      <c r="F19" s="463"/>
      <c r="G19" s="463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348"/>
      <c r="D20" s="349"/>
      <c r="E20" s="462"/>
      <c r="F20" s="463"/>
      <c r="G20" s="463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348"/>
      <c r="D21" s="349"/>
      <c r="E21" s="462"/>
      <c r="F21" s="463"/>
      <c r="G21" s="463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348"/>
      <c r="D22" s="349"/>
      <c r="E22" s="462"/>
      <c r="F22" s="463"/>
      <c r="G22" s="463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348"/>
      <c r="D23" s="349"/>
      <c r="E23" s="462"/>
      <c r="F23" s="463"/>
      <c r="G23" s="463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348"/>
      <c r="D24" s="349"/>
      <c r="E24" s="462"/>
      <c r="F24" s="463"/>
      <c r="G24" s="463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348"/>
      <c r="D25" s="349"/>
      <c r="E25" s="462"/>
      <c r="F25" s="463"/>
      <c r="G25" s="463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348"/>
      <c r="D26" s="349"/>
      <c r="E26" s="462"/>
      <c r="F26" s="463"/>
      <c r="G26" s="463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348"/>
      <c r="D27" s="349"/>
      <c r="E27" s="462"/>
      <c r="F27" s="463"/>
      <c r="G27" s="463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348"/>
      <c r="D28" s="349"/>
      <c r="E28" s="462"/>
      <c r="F28" s="463"/>
      <c r="G28" s="463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348"/>
      <c r="D29" s="349"/>
      <c r="E29" s="462"/>
      <c r="F29" s="463"/>
      <c r="G29" s="463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348"/>
      <c r="D30" s="349"/>
      <c r="E30" s="462"/>
      <c r="F30" s="463"/>
      <c r="G30" s="463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348"/>
      <c r="D31" s="349"/>
      <c r="E31" s="462"/>
      <c r="F31" s="463"/>
      <c r="G31" s="463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348"/>
      <c r="D32" s="349"/>
      <c r="E32" s="462"/>
      <c r="F32" s="463"/>
      <c r="G32" s="463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45"/>
      <c r="U32" s="459"/>
      <c r="V32" s="459"/>
      <c r="W32" s="459"/>
      <c r="X32" s="344"/>
      <c r="Y32" s="267"/>
      <c r="Z32" s="268"/>
      <c r="AA32" s="277"/>
    </row>
    <row r="33" spans="1:28" ht="9.9499999999999993" customHeight="1">
      <c r="A33" s="344"/>
      <c r="B33" s="344"/>
      <c r="C33" s="348"/>
      <c r="D33" s="349"/>
      <c r="E33" s="462"/>
      <c r="F33" s="463"/>
      <c r="G33" s="463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45"/>
      <c r="U33" s="459"/>
      <c r="V33" s="459"/>
      <c r="W33" s="459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348"/>
      <c r="D34" s="349"/>
      <c r="E34" s="464"/>
      <c r="F34" s="465"/>
      <c r="G34" s="465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45"/>
      <c r="U34" s="459"/>
      <c r="V34" s="459"/>
      <c r="W34" s="459"/>
      <c r="X34" s="344"/>
      <c r="Y34" s="270"/>
      <c r="Z34" s="271"/>
      <c r="AA34" s="278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Ellie  Bostock</v>
      </c>
      <c r="I35" s="225" t="str">
        <f>IFERROR(VLOOKUP($G35,$O$3:$S$34,4,0),"")</f>
        <v>Presdales</v>
      </c>
      <c r="J35" s="97">
        <f>IFERROR(VLOOKUP($G35,$O$3:$S$34,5,0),"")</f>
        <v>375</v>
      </c>
      <c r="K35" s="109">
        <f t="shared" ref="K35:K45" si="9">IFERROR(VLOOKUP($G35,$O$3:$S$34,2,0),0)</f>
        <v>13.59</v>
      </c>
      <c r="L35" s="189" t="str">
        <f t="shared" si="0"/>
        <v xml:space="preserve"> </v>
      </c>
      <c r="M35" s="193" t="str">
        <f t="shared" si="1"/>
        <v>YES</v>
      </c>
      <c r="N35" s="196" t="str">
        <f t="shared" si="2"/>
        <v>YES</v>
      </c>
      <c r="O35" s="435" t="s">
        <v>34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10">IFERROR(VLOOKUP($G36,$O$3:$S$34,3,0),"")</f>
        <v>Adaugo Madu</v>
      </c>
      <c r="I36" s="228" t="str">
        <f t="shared" ref="I36:I46" si="11">IFERROR(VLOOKUP($G36,$O$3:$S$34,4,0),"")</f>
        <v>Saint John Henry Newman school</v>
      </c>
      <c r="J36" s="103">
        <f t="shared" ref="J36:J46" si="12">IFERROR(VLOOKUP($G36,$O$3:$S$34,5,0),"")</f>
        <v>476</v>
      </c>
      <c r="K36" s="166">
        <f t="shared" si="9"/>
        <v>10.45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>
        <v>3</v>
      </c>
      <c r="H37" s="105" t="str">
        <f t="shared" si="10"/>
        <v>Talia Williams</v>
      </c>
      <c r="I37" s="229" t="str">
        <f t="shared" si="11"/>
        <v>Berkhamsted</v>
      </c>
      <c r="J37" s="104">
        <f t="shared" si="12"/>
        <v>113</v>
      </c>
      <c r="K37" s="167">
        <f t="shared" si="9"/>
        <v>9.4700000000000006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76">
        <v>4</v>
      </c>
      <c r="H38" s="169" t="str">
        <f t="shared" si="10"/>
        <v>Ife  Nwichi</v>
      </c>
      <c r="I38" s="62" t="str">
        <f t="shared" si="11"/>
        <v>Bishop's Hatfield Girls' School</v>
      </c>
      <c r="J38" s="59">
        <f t="shared" si="12"/>
        <v>144</v>
      </c>
      <c r="K38" s="4">
        <f t="shared" si="9"/>
        <v>8.42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76">
        <v>5</v>
      </c>
      <c r="H39" s="169" t="str">
        <f t="shared" si="10"/>
        <v/>
      </c>
      <c r="I39" s="62" t="str">
        <f t="shared" si="11"/>
        <v/>
      </c>
      <c r="J39" s="59" t="str">
        <f t="shared" si="12"/>
        <v/>
      </c>
      <c r="K39" s="4">
        <f t="shared" si="9"/>
        <v>0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13.92</v>
      </c>
      <c r="E44" s="443"/>
      <c r="F44" s="444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12.7</v>
      </c>
      <c r="E45" s="443"/>
      <c r="F45" s="444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 t="shared" si="9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11.6</v>
      </c>
      <c r="E46" s="445"/>
      <c r="F46" s="446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/>
      <c r="Z47" s="362"/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E1" zoomScale="125" zoomScaleNormal="125" workbookViewId="0">
      <selection activeCell="K8" sqref="K8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47" customWidth="1"/>
    <col min="14" max="14" width="6.85546875" style="47" customWidth="1"/>
    <col min="15" max="15" width="10.28515625" style="47" customWidth="1"/>
    <col min="16" max="16" width="4.28515625" style="162" hidden="1" customWidth="1"/>
    <col min="17" max="17" width="4.140625" style="50" hidden="1" customWidth="1"/>
    <col min="18" max="18" width="5.85546875" style="50" hidden="1" customWidth="1"/>
    <col min="19" max="19" width="2.140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5.85546875" style="47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35</v>
      </c>
      <c r="D2" s="34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60" t="s">
        <v>7</v>
      </c>
      <c r="F3" s="461"/>
      <c r="G3" s="461"/>
      <c r="H3" s="46" t="str">
        <f>IFERROR(VLOOKUP($J3,$Y$2:$AB$34,2,0),"")</f>
        <v>Kyeesha  Williams</v>
      </c>
      <c r="I3" s="223" t="str">
        <f>IFERROR(VLOOKUP($J3,$Y$2:$AB$34,3,0),"")</f>
        <v>Samuel Ryder Academy</v>
      </c>
      <c r="J3" s="258">
        <v>486</v>
      </c>
      <c r="K3" s="259">
        <v>25.44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5</v>
      </c>
      <c r="P3" s="158">
        <f>K3</f>
        <v>25.44</v>
      </c>
      <c r="Q3" s="87" t="str">
        <f>H3</f>
        <v>Kyeesha  Williams</v>
      </c>
      <c r="R3" s="87" t="str">
        <f>I3</f>
        <v>Samuel Ryder Academy</v>
      </c>
      <c r="S3" s="58">
        <f t="shared" ref="S3:S34" si="3">J3</f>
        <v>486</v>
      </c>
      <c r="T3" s="345"/>
      <c r="U3" s="415"/>
      <c r="V3" s="416"/>
      <c r="W3" s="417"/>
      <c r="X3" s="344"/>
      <c r="Y3" s="267">
        <v>432</v>
      </c>
      <c r="Z3" s="268" t="s">
        <v>168</v>
      </c>
      <c r="AA3" s="281" t="s">
        <v>61</v>
      </c>
    </row>
    <row r="4" spans="1:27" ht="9.9499999999999993" customHeight="1">
      <c r="A4" s="344"/>
      <c r="B4" s="344"/>
      <c r="C4" s="348"/>
      <c r="D4" s="349"/>
      <c r="E4" s="462"/>
      <c r="F4" s="463"/>
      <c r="G4" s="463"/>
      <c r="H4" s="33" t="str">
        <f>IFERROR(VLOOKUP($J4,$Y$2:$AB$34,2,0),"")</f>
        <v>Georgie Christoforou</v>
      </c>
      <c r="I4" s="20" t="str">
        <f>IFERROR(VLOOKUP($J4,$Y$2:$AB$34,3,0),"")</f>
        <v>St C Danes</v>
      </c>
      <c r="J4" s="260">
        <v>633</v>
      </c>
      <c r="K4" s="261">
        <v>26.76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3</v>
      </c>
      <c r="P4" s="159">
        <f t="shared" ref="P4:P34" si="5">K4</f>
        <v>26.76</v>
      </c>
      <c r="Q4" s="86" t="str">
        <f t="shared" ref="Q4:R34" si="6">H4</f>
        <v>Georgie Christoforou</v>
      </c>
      <c r="R4" s="86" t="str">
        <f t="shared" si="6"/>
        <v>St C Danes</v>
      </c>
      <c r="S4" s="63">
        <f t="shared" si="3"/>
        <v>633</v>
      </c>
      <c r="T4" s="345"/>
      <c r="U4" s="418" t="s">
        <v>20</v>
      </c>
      <c r="V4" s="419"/>
      <c r="W4" s="420"/>
      <c r="X4" s="344"/>
      <c r="Y4" s="267"/>
      <c r="Z4" s="268"/>
      <c r="AA4" s="282"/>
    </row>
    <row r="5" spans="1:27" ht="9.9499999999999993" customHeight="1">
      <c r="A5" s="344"/>
      <c r="B5" s="344"/>
      <c r="C5" s="348"/>
      <c r="D5" s="349"/>
      <c r="E5" s="462"/>
      <c r="F5" s="463"/>
      <c r="G5" s="463"/>
      <c r="H5" s="33" t="str">
        <f t="shared" ref="H5:H34" si="7">IFERROR(VLOOKUP($J5,$Y$2:$AB$34,2,0),"")</f>
        <v>Imogen List</v>
      </c>
      <c r="I5" s="20" t="str">
        <f t="shared" ref="I5:I34" si="8">IFERROR(VLOOKUP($J5,$Y$2:$AB$34,3,0),"")</f>
        <v>The Chauncy School</v>
      </c>
      <c r="J5" s="260">
        <v>753</v>
      </c>
      <c r="K5" s="261">
        <v>28.89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1</v>
      </c>
      <c r="P5" s="159">
        <f t="shared" si="5"/>
        <v>28.89</v>
      </c>
      <c r="Q5" s="86" t="str">
        <f t="shared" si="6"/>
        <v>Imogen List</v>
      </c>
      <c r="R5" s="86" t="str">
        <f t="shared" si="6"/>
        <v>The Chauncy School</v>
      </c>
      <c r="S5" s="63">
        <f t="shared" si="3"/>
        <v>753</v>
      </c>
      <c r="T5" s="345"/>
      <c r="U5" s="421"/>
      <c r="V5" s="422"/>
      <c r="W5" s="423"/>
      <c r="X5" s="344"/>
      <c r="Y5" s="267">
        <v>486</v>
      </c>
      <c r="Z5" s="268" t="s">
        <v>184</v>
      </c>
      <c r="AA5" s="282" t="s">
        <v>87</v>
      </c>
    </row>
    <row r="6" spans="1:27" ht="9.9499999999999993" customHeight="1">
      <c r="A6" s="344"/>
      <c r="B6" s="344"/>
      <c r="C6" s="348"/>
      <c r="D6" s="349"/>
      <c r="E6" s="462"/>
      <c r="F6" s="463"/>
      <c r="G6" s="463"/>
      <c r="H6" s="33" t="str">
        <f t="shared" si="7"/>
        <v>Elise Beardsworth</v>
      </c>
      <c r="I6" s="20" t="str">
        <f t="shared" si="8"/>
        <v>The Hemel Hempstead School</v>
      </c>
      <c r="J6" s="260">
        <v>774</v>
      </c>
      <c r="K6" s="261">
        <v>28.8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2</v>
      </c>
      <c r="P6" s="159">
        <f t="shared" si="5"/>
        <v>28.8</v>
      </c>
      <c r="Q6" s="86" t="str">
        <f t="shared" si="6"/>
        <v>Elise Beardsworth</v>
      </c>
      <c r="R6" s="86" t="str">
        <f t="shared" si="6"/>
        <v>The Hemel Hempstead School</v>
      </c>
      <c r="S6" s="63">
        <f t="shared" si="3"/>
        <v>774</v>
      </c>
      <c r="T6" s="345"/>
      <c r="U6" s="421"/>
      <c r="V6" s="422"/>
      <c r="W6" s="423"/>
      <c r="X6" s="344"/>
      <c r="Y6" s="267">
        <v>503</v>
      </c>
      <c r="Z6" s="268" t="s">
        <v>187</v>
      </c>
      <c r="AA6" s="282" t="s">
        <v>82</v>
      </c>
    </row>
    <row r="7" spans="1:27" ht="9.9499999999999993" customHeight="1">
      <c r="A7" s="344"/>
      <c r="B7" s="344"/>
      <c r="C7" s="348"/>
      <c r="D7" s="349"/>
      <c r="E7" s="462"/>
      <c r="F7" s="463"/>
      <c r="G7" s="463"/>
      <c r="H7" s="33" t="str">
        <f t="shared" si="7"/>
        <v>Rhiana Drew</v>
      </c>
      <c r="I7" s="20" t="str">
        <f t="shared" si="8"/>
        <v>The John Warner School</v>
      </c>
      <c r="J7" s="260">
        <v>783</v>
      </c>
      <c r="K7" s="261">
        <v>26.22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4</v>
      </c>
      <c r="P7" s="159">
        <f t="shared" si="5"/>
        <v>26.22</v>
      </c>
      <c r="Q7" s="86" t="str">
        <f t="shared" si="6"/>
        <v>Rhiana Drew</v>
      </c>
      <c r="R7" s="86" t="str">
        <f t="shared" si="6"/>
        <v>The John Warner School</v>
      </c>
      <c r="S7" s="63">
        <f t="shared" si="3"/>
        <v>783</v>
      </c>
      <c r="T7" s="345"/>
      <c r="U7" s="418" t="s">
        <v>25</v>
      </c>
      <c r="V7" s="419"/>
      <c r="W7" s="420"/>
      <c r="X7" s="344"/>
      <c r="Y7" s="267">
        <v>633</v>
      </c>
      <c r="Z7" s="268" t="s">
        <v>205</v>
      </c>
      <c r="AA7" s="282" t="s">
        <v>202</v>
      </c>
    </row>
    <row r="8" spans="1:27" ht="9.9499999999999993" customHeight="1">
      <c r="A8" s="344"/>
      <c r="B8" s="344"/>
      <c r="C8" s="348"/>
      <c r="D8" s="349"/>
      <c r="E8" s="462"/>
      <c r="F8" s="463"/>
      <c r="G8" s="463"/>
      <c r="H8" s="33" t="str">
        <f t="shared" si="7"/>
        <v/>
      </c>
      <c r="I8" s="20" t="str">
        <f t="shared" si="8"/>
        <v/>
      </c>
      <c r="J8" s="260"/>
      <c r="K8" s="261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Thrower</v>
      </c>
      <c r="P8" s="159">
        <f t="shared" si="5"/>
        <v>0</v>
      </c>
      <c r="Q8" s="86" t="str">
        <f t="shared" si="6"/>
        <v/>
      </c>
      <c r="R8" s="86" t="str">
        <f t="shared" si="6"/>
        <v/>
      </c>
      <c r="S8" s="63">
        <f t="shared" si="3"/>
        <v>0</v>
      </c>
      <c r="T8" s="345"/>
      <c r="U8" s="421"/>
      <c r="V8" s="422"/>
      <c r="W8" s="423"/>
      <c r="X8" s="344"/>
      <c r="Y8" s="267">
        <v>753</v>
      </c>
      <c r="Z8" s="268" t="s">
        <v>90</v>
      </c>
      <c r="AA8" s="283" t="s">
        <v>220</v>
      </c>
    </row>
    <row r="9" spans="1:27" ht="9.9499999999999993" customHeight="1">
      <c r="A9" s="344"/>
      <c r="B9" s="344"/>
      <c r="C9" s="348"/>
      <c r="D9" s="349"/>
      <c r="E9" s="462"/>
      <c r="F9" s="463"/>
      <c r="G9" s="463"/>
      <c r="H9" s="34" t="str">
        <f t="shared" si="7"/>
        <v/>
      </c>
      <c r="I9" s="21" t="str">
        <f t="shared" si="8"/>
        <v/>
      </c>
      <c r="J9" s="260"/>
      <c r="K9" s="261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Thrower</v>
      </c>
      <c r="P9" s="159">
        <f t="shared" si="5"/>
        <v>0</v>
      </c>
      <c r="Q9" s="86" t="str">
        <f t="shared" si="6"/>
        <v/>
      </c>
      <c r="R9" s="86" t="str">
        <f t="shared" si="6"/>
        <v/>
      </c>
      <c r="S9" s="63">
        <f t="shared" si="3"/>
        <v>0</v>
      </c>
      <c r="T9" s="345"/>
      <c r="U9" s="421"/>
      <c r="V9" s="422"/>
      <c r="W9" s="423"/>
      <c r="X9" s="344"/>
      <c r="Y9" s="267">
        <v>774</v>
      </c>
      <c r="Z9" s="268" t="s">
        <v>226</v>
      </c>
      <c r="AA9" s="282" t="s">
        <v>76</v>
      </c>
    </row>
    <row r="10" spans="1:27" ht="9.9499999999999993" customHeight="1">
      <c r="A10" s="344"/>
      <c r="B10" s="344"/>
      <c r="C10" s="348"/>
      <c r="D10" s="349"/>
      <c r="E10" s="462"/>
      <c r="F10" s="463"/>
      <c r="G10" s="463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6"/>
        <v/>
      </c>
      <c r="R10" s="86" t="str">
        <f t="shared" si="6"/>
        <v/>
      </c>
      <c r="S10" s="63">
        <f t="shared" si="3"/>
        <v>0</v>
      </c>
      <c r="T10" s="345"/>
      <c r="U10" s="332" t="s">
        <v>24</v>
      </c>
      <c r="V10" s="333"/>
      <c r="W10" s="334"/>
      <c r="X10" s="344"/>
      <c r="Y10" s="267">
        <v>783</v>
      </c>
      <c r="Z10" s="268" t="s">
        <v>228</v>
      </c>
      <c r="AA10" s="282" t="s">
        <v>89</v>
      </c>
    </row>
    <row r="11" spans="1:27" ht="9.9499999999999993" customHeight="1">
      <c r="A11" s="344"/>
      <c r="B11" s="344"/>
      <c r="C11" s="348"/>
      <c r="D11" s="349"/>
      <c r="E11" s="462"/>
      <c r="F11" s="463"/>
      <c r="G11" s="463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45"/>
      <c r="U11" s="326"/>
      <c r="V11" s="327"/>
      <c r="W11" s="328"/>
      <c r="X11" s="344"/>
      <c r="Y11" s="267"/>
      <c r="Z11" s="268"/>
      <c r="AA11" s="282"/>
    </row>
    <row r="12" spans="1:27" ht="9.9499999999999993" customHeight="1">
      <c r="A12" s="344"/>
      <c r="B12" s="344"/>
      <c r="C12" s="348"/>
      <c r="D12" s="349"/>
      <c r="E12" s="462"/>
      <c r="F12" s="463"/>
      <c r="G12" s="463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45"/>
      <c r="U12" s="329"/>
      <c r="V12" s="330"/>
      <c r="W12" s="331"/>
      <c r="X12" s="344"/>
      <c r="Y12" s="267"/>
      <c r="Z12" s="268"/>
      <c r="AA12" s="282"/>
    </row>
    <row r="13" spans="1:27" ht="9.9499999999999993" customHeight="1">
      <c r="A13" s="344"/>
      <c r="B13" s="344"/>
      <c r="C13" s="348"/>
      <c r="D13" s="349"/>
      <c r="E13" s="462"/>
      <c r="F13" s="463"/>
      <c r="G13" s="463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45"/>
      <c r="U13" s="332"/>
      <c r="V13" s="333"/>
      <c r="W13" s="334"/>
      <c r="X13" s="344"/>
      <c r="Y13" s="267"/>
      <c r="Z13" s="268"/>
      <c r="AA13" s="282"/>
    </row>
    <row r="14" spans="1:27" ht="9.9499999999999993" customHeight="1">
      <c r="A14" s="344"/>
      <c r="B14" s="344"/>
      <c r="C14" s="348"/>
      <c r="D14" s="349"/>
      <c r="E14" s="462"/>
      <c r="F14" s="463"/>
      <c r="G14" s="463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45"/>
      <c r="U14" s="326"/>
      <c r="V14" s="327"/>
      <c r="W14" s="328"/>
      <c r="X14" s="344"/>
      <c r="Y14" s="267"/>
      <c r="Z14" s="268"/>
      <c r="AA14" s="284"/>
    </row>
    <row r="15" spans="1:27" ht="9.9499999999999993" customHeight="1">
      <c r="A15" s="344"/>
      <c r="B15" s="344"/>
      <c r="C15" s="348"/>
      <c r="D15" s="349"/>
      <c r="E15" s="462"/>
      <c r="F15" s="463"/>
      <c r="G15" s="463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45"/>
      <c r="U15" s="329"/>
      <c r="V15" s="330"/>
      <c r="W15" s="331"/>
      <c r="X15" s="344"/>
      <c r="Y15" s="267"/>
      <c r="Z15" s="268"/>
      <c r="AA15" s="283"/>
    </row>
    <row r="16" spans="1:27" ht="9.9499999999999993" customHeight="1">
      <c r="A16" s="344"/>
      <c r="B16" s="344"/>
      <c r="C16" s="348"/>
      <c r="D16" s="349"/>
      <c r="E16" s="462"/>
      <c r="F16" s="463"/>
      <c r="G16" s="463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45"/>
      <c r="U16" s="332"/>
      <c r="V16" s="333"/>
      <c r="W16" s="334"/>
      <c r="X16" s="344"/>
      <c r="Y16" s="267"/>
      <c r="Z16" s="268"/>
      <c r="AA16" s="269"/>
    </row>
    <row r="17" spans="1:27" ht="9.9499999999999993" customHeight="1">
      <c r="A17" s="344"/>
      <c r="B17" s="344"/>
      <c r="C17" s="348"/>
      <c r="D17" s="349"/>
      <c r="E17" s="462"/>
      <c r="F17" s="463"/>
      <c r="G17" s="463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45"/>
      <c r="U17" s="326"/>
      <c r="V17" s="327"/>
      <c r="W17" s="328"/>
      <c r="X17" s="344"/>
      <c r="Y17" s="267"/>
      <c r="Z17" s="268"/>
      <c r="AA17" s="269"/>
    </row>
    <row r="18" spans="1:27" ht="9.9499999999999993" customHeight="1">
      <c r="A18" s="344"/>
      <c r="B18" s="344"/>
      <c r="C18" s="348"/>
      <c r="D18" s="349"/>
      <c r="E18" s="462"/>
      <c r="F18" s="463"/>
      <c r="G18" s="463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45"/>
      <c r="U18" s="329"/>
      <c r="V18" s="330"/>
      <c r="W18" s="331"/>
      <c r="X18" s="344"/>
      <c r="Y18" s="267"/>
      <c r="Z18" s="268"/>
      <c r="AA18" s="269"/>
    </row>
    <row r="19" spans="1:27" ht="9.9499999999999993" customHeight="1">
      <c r="A19" s="344"/>
      <c r="B19" s="344"/>
      <c r="C19" s="348"/>
      <c r="D19" s="349"/>
      <c r="E19" s="462"/>
      <c r="F19" s="463"/>
      <c r="G19" s="463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45"/>
      <c r="U19" s="332"/>
      <c r="V19" s="333"/>
      <c r="W19" s="334"/>
      <c r="X19" s="344"/>
      <c r="Y19" s="267"/>
      <c r="Z19" s="268"/>
      <c r="AA19" s="269"/>
    </row>
    <row r="20" spans="1:27" ht="9.9499999999999993" customHeight="1">
      <c r="A20" s="344"/>
      <c r="B20" s="344"/>
      <c r="C20" s="348"/>
      <c r="D20" s="349"/>
      <c r="E20" s="462"/>
      <c r="F20" s="463"/>
      <c r="G20" s="463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45"/>
      <c r="U20" s="326"/>
      <c r="V20" s="327"/>
      <c r="W20" s="328"/>
      <c r="X20" s="344"/>
      <c r="Y20" s="267"/>
      <c r="Z20" s="268"/>
      <c r="AA20" s="269"/>
    </row>
    <row r="21" spans="1:27" ht="9.9499999999999993" customHeight="1">
      <c r="A21" s="344"/>
      <c r="B21" s="344"/>
      <c r="C21" s="348"/>
      <c r="D21" s="349"/>
      <c r="E21" s="462"/>
      <c r="F21" s="463"/>
      <c r="G21" s="463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45"/>
      <c r="U21" s="329"/>
      <c r="V21" s="330"/>
      <c r="W21" s="331"/>
      <c r="X21" s="344"/>
      <c r="Y21" s="267"/>
      <c r="Z21" s="268"/>
      <c r="AA21" s="269"/>
    </row>
    <row r="22" spans="1:27" ht="9.9499999999999993" customHeight="1">
      <c r="A22" s="344"/>
      <c r="B22" s="344"/>
      <c r="C22" s="348"/>
      <c r="D22" s="349"/>
      <c r="E22" s="462"/>
      <c r="F22" s="463"/>
      <c r="G22" s="463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45"/>
      <c r="U22" s="366"/>
      <c r="V22" s="367"/>
      <c r="W22" s="368"/>
      <c r="X22" s="344"/>
      <c r="Y22" s="267"/>
      <c r="Z22" s="268"/>
      <c r="AA22" s="269"/>
    </row>
    <row r="23" spans="1:27" ht="9.9499999999999993" customHeight="1">
      <c r="A23" s="344"/>
      <c r="B23" s="344"/>
      <c r="C23" s="348"/>
      <c r="D23" s="349"/>
      <c r="E23" s="462"/>
      <c r="F23" s="463"/>
      <c r="G23" s="463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45"/>
      <c r="U23" s="369"/>
      <c r="V23" s="370"/>
      <c r="W23" s="371"/>
      <c r="X23" s="344"/>
      <c r="Y23" s="267"/>
      <c r="Z23" s="268"/>
      <c r="AA23" s="269"/>
    </row>
    <row r="24" spans="1:27" ht="9.9499999999999993" customHeight="1">
      <c r="A24" s="344"/>
      <c r="B24" s="344"/>
      <c r="C24" s="348"/>
      <c r="D24" s="349"/>
      <c r="E24" s="462"/>
      <c r="F24" s="463"/>
      <c r="G24" s="463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45"/>
      <c r="U24" s="372"/>
      <c r="V24" s="373"/>
      <c r="W24" s="374"/>
      <c r="X24" s="344"/>
      <c r="Y24" s="267"/>
      <c r="Z24" s="268"/>
      <c r="AA24" s="269"/>
    </row>
    <row r="25" spans="1:27" ht="9.9499999999999993" customHeight="1">
      <c r="A25" s="344"/>
      <c r="B25" s="344"/>
      <c r="C25" s="348"/>
      <c r="D25" s="349"/>
      <c r="E25" s="462"/>
      <c r="F25" s="463"/>
      <c r="G25" s="463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45"/>
      <c r="U25" s="424"/>
      <c r="V25" s="425"/>
      <c r="W25" s="426"/>
      <c r="X25" s="344"/>
      <c r="Y25" s="267"/>
      <c r="Z25" s="268"/>
      <c r="AA25" s="269"/>
    </row>
    <row r="26" spans="1:27" ht="9.9499999999999993" customHeight="1">
      <c r="A26" s="344"/>
      <c r="B26" s="344"/>
      <c r="C26" s="348"/>
      <c r="D26" s="349"/>
      <c r="E26" s="462"/>
      <c r="F26" s="463"/>
      <c r="G26" s="463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45"/>
      <c r="U26" s="424"/>
      <c r="V26" s="425"/>
      <c r="W26" s="426"/>
      <c r="X26" s="344"/>
      <c r="Y26" s="267"/>
      <c r="Z26" s="268"/>
      <c r="AA26" s="269"/>
    </row>
    <row r="27" spans="1:27" ht="9.9499999999999993" customHeight="1">
      <c r="A27" s="344"/>
      <c r="B27" s="344"/>
      <c r="C27" s="348"/>
      <c r="D27" s="349"/>
      <c r="E27" s="462"/>
      <c r="F27" s="463"/>
      <c r="G27" s="463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45"/>
      <c r="U27" s="424"/>
      <c r="V27" s="425"/>
      <c r="W27" s="426"/>
      <c r="X27" s="344"/>
      <c r="Y27" s="267"/>
      <c r="Z27" s="268"/>
      <c r="AA27" s="269"/>
    </row>
    <row r="28" spans="1:27" ht="9.9499999999999993" customHeight="1">
      <c r="A28" s="344"/>
      <c r="B28" s="344"/>
      <c r="C28" s="348"/>
      <c r="D28" s="349"/>
      <c r="E28" s="462"/>
      <c r="F28" s="463"/>
      <c r="G28" s="463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45"/>
      <c r="U28" s="424"/>
      <c r="V28" s="425"/>
      <c r="W28" s="426"/>
      <c r="X28" s="344"/>
      <c r="Y28" s="267"/>
      <c r="Z28" s="268"/>
      <c r="AA28" s="269"/>
    </row>
    <row r="29" spans="1:27" ht="9.9499999999999993" customHeight="1">
      <c r="A29" s="344"/>
      <c r="B29" s="344"/>
      <c r="C29" s="348"/>
      <c r="D29" s="349"/>
      <c r="E29" s="462"/>
      <c r="F29" s="463"/>
      <c r="G29" s="463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45"/>
      <c r="U29" s="424"/>
      <c r="V29" s="425"/>
      <c r="W29" s="426"/>
      <c r="X29" s="344"/>
      <c r="Y29" s="267"/>
      <c r="Z29" s="268"/>
      <c r="AA29" s="269"/>
    </row>
    <row r="30" spans="1:27" ht="9.9499999999999993" customHeight="1" thickBot="1">
      <c r="A30" s="344"/>
      <c r="B30" s="344"/>
      <c r="C30" s="348"/>
      <c r="D30" s="349"/>
      <c r="E30" s="462"/>
      <c r="F30" s="463"/>
      <c r="G30" s="463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45"/>
      <c r="U30" s="427"/>
      <c r="V30" s="428"/>
      <c r="W30" s="429"/>
      <c r="X30" s="344"/>
      <c r="Y30" s="267"/>
      <c r="Z30" s="268"/>
      <c r="AA30" s="269"/>
    </row>
    <row r="31" spans="1:27" ht="9.9499999999999993" customHeight="1">
      <c r="A31" s="344"/>
      <c r="B31" s="344"/>
      <c r="C31" s="348"/>
      <c r="D31" s="349"/>
      <c r="E31" s="462"/>
      <c r="F31" s="463"/>
      <c r="G31" s="463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45"/>
      <c r="U31" s="447"/>
      <c r="V31" s="447"/>
      <c r="W31" s="447"/>
      <c r="X31" s="344"/>
      <c r="Y31" s="267"/>
      <c r="Z31" s="268"/>
      <c r="AA31" s="269"/>
    </row>
    <row r="32" spans="1:27" ht="9.9499999999999993" customHeight="1">
      <c r="A32" s="344"/>
      <c r="B32" s="344"/>
      <c r="C32" s="348"/>
      <c r="D32" s="349"/>
      <c r="E32" s="462"/>
      <c r="F32" s="463"/>
      <c r="G32" s="463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45"/>
      <c r="U32" s="459"/>
      <c r="V32" s="459"/>
      <c r="W32" s="459"/>
      <c r="X32" s="344"/>
      <c r="Y32" s="267"/>
      <c r="Z32" s="268"/>
      <c r="AA32" s="269"/>
    </row>
    <row r="33" spans="1:28" ht="9.9499999999999993" customHeight="1">
      <c r="A33" s="344"/>
      <c r="B33" s="344"/>
      <c r="C33" s="348"/>
      <c r="D33" s="349"/>
      <c r="E33" s="462"/>
      <c r="F33" s="463"/>
      <c r="G33" s="463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45"/>
      <c r="U33" s="459"/>
      <c r="V33" s="459"/>
      <c r="W33" s="459"/>
      <c r="X33" s="344"/>
      <c r="Y33" s="267"/>
      <c r="Z33" s="268"/>
      <c r="AA33" s="269"/>
    </row>
    <row r="34" spans="1:28" ht="9.9499999999999993" customHeight="1" thickBot="1">
      <c r="A34" s="344"/>
      <c r="B34" s="344"/>
      <c r="C34" s="348"/>
      <c r="D34" s="349"/>
      <c r="E34" s="464"/>
      <c r="F34" s="465"/>
      <c r="G34" s="465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45"/>
      <c r="U34" s="459"/>
      <c r="V34" s="459"/>
      <c r="W34" s="459"/>
      <c r="X34" s="344"/>
      <c r="Y34" s="270"/>
      <c r="Z34" s="271"/>
      <c r="AA34" s="272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Imogen List</v>
      </c>
      <c r="I35" s="225" t="str">
        <f>IFERROR(VLOOKUP($G35,$O$3:$S$34,4,0),"")</f>
        <v>The Chauncy School</v>
      </c>
      <c r="J35" s="97">
        <f>IFERROR(VLOOKUP($G35,$O$3:$S$34,5,0),"")</f>
        <v>753</v>
      </c>
      <c r="K35" s="109">
        <f t="shared" ref="K35:K45" si="9">IFERROR(VLOOKUP($G35,$O$3:$S$34,2,0),0)</f>
        <v>28.89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5" t="s">
        <v>35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10">IFERROR(VLOOKUP($G36,$O$3:$S$34,3,0),"")</f>
        <v>Elise Beardsworth</v>
      </c>
      <c r="I36" s="228" t="str">
        <f t="shared" ref="I36:I46" si="11">IFERROR(VLOOKUP($G36,$O$3:$S$34,4,0),"")</f>
        <v>The Hemel Hempstead School</v>
      </c>
      <c r="J36" s="103">
        <f t="shared" ref="J36:J46" si="12">IFERROR(VLOOKUP($G36,$O$3:$S$34,5,0),"")</f>
        <v>774</v>
      </c>
      <c r="K36" s="166">
        <f t="shared" si="9"/>
        <v>28.8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>
        <v>3</v>
      </c>
      <c r="H37" s="105" t="str">
        <f t="shared" si="10"/>
        <v>Georgie Christoforou</v>
      </c>
      <c r="I37" s="229" t="str">
        <f t="shared" si="11"/>
        <v>St C Danes</v>
      </c>
      <c r="J37" s="104">
        <f t="shared" si="12"/>
        <v>633</v>
      </c>
      <c r="K37" s="167">
        <f t="shared" si="9"/>
        <v>26.76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76">
        <v>4</v>
      </c>
      <c r="H38" s="169" t="str">
        <f t="shared" si="10"/>
        <v>Rhiana Drew</v>
      </c>
      <c r="I38" s="62" t="str">
        <f t="shared" si="11"/>
        <v>The John Warner School</v>
      </c>
      <c r="J38" s="59">
        <f t="shared" si="12"/>
        <v>783</v>
      </c>
      <c r="K38" s="4">
        <f t="shared" si="9"/>
        <v>26.22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76">
        <v>5</v>
      </c>
      <c r="H39" s="169" t="str">
        <f t="shared" si="10"/>
        <v>Kyeesha  Williams</v>
      </c>
      <c r="I39" s="62" t="str">
        <f t="shared" si="11"/>
        <v>Samuel Ryder Academy</v>
      </c>
      <c r="J39" s="59">
        <f t="shared" si="12"/>
        <v>486</v>
      </c>
      <c r="K39" s="4">
        <f t="shared" si="9"/>
        <v>25.44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40.42</v>
      </c>
      <c r="E44" s="443"/>
      <c r="F44" s="444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37</v>
      </c>
      <c r="E45" s="443"/>
      <c r="F45" s="444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 t="shared" si="9"/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33</v>
      </c>
      <c r="E46" s="445"/>
      <c r="F46" s="446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G1" zoomScale="125" zoomScaleNormal="125" workbookViewId="0">
      <selection activeCell="K10" sqref="K10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47" customWidth="1"/>
    <col min="14" max="14" width="7.28515625" style="47" customWidth="1"/>
    <col min="15" max="15" width="10.7109375" style="47" customWidth="1"/>
    <col min="16" max="16" width="7.28515625" style="162" hidden="1" customWidth="1"/>
    <col min="17" max="17" width="9.42578125" style="50" hidden="1" customWidth="1"/>
    <col min="18" max="18" width="5.140625" style="50" hidden="1" customWidth="1"/>
    <col min="19" max="19" width="9.28515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7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346" t="s">
        <v>36</v>
      </c>
      <c r="D2" s="34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348"/>
      <c r="D3" s="349"/>
      <c r="E3" s="460" t="s">
        <v>7</v>
      </c>
      <c r="F3" s="461"/>
      <c r="G3" s="461"/>
      <c r="H3" s="46" t="str">
        <f>IFERROR(VLOOKUP($J3,$Y$2:$AB$34,2,0),"")</f>
        <v>Talia  Williams</v>
      </c>
      <c r="I3" s="223" t="str">
        <f>IFERROR(VLOOKUP($J3,$Y$2:$AB$34,3,0),"")</f>
        <v>Berkhamsted School</v>
      </c>
      <c r="J3" s="258">
        <v>113</v>
      </c>
      <c r="K3" s="259">
        <v>30.1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5</v>
      </c>
      <c r="P3" s="158">
        <f>K3</f>
        <v>30.1</v>
      </c>
      <c r="Q3" s="87" t="str">
        <f t="shared" ref="Q3:R34" si="3">H3</f>
        <v>Talia  Williams</v>
      </c>
      <c r="R3" s="87" t="str">
        <f t="shared" si="3"/>
        <v>Berkhamsted School</v>
      </c>
      <c r="S3" s="58">
        <f>J3</f>
        <v>113</v>
      </c>
      <c r="T3" s="345"/>
      <c r="U3" s="415"/>
      <c r="V3" s="416"/>
      <c r="W3" s="417"/>
      <c r="X3" s="344"/>
      <c r="Y3" s="258">
        <v>101</v>
      </c>
      <c r="Z3" s="281" t="s">
        <v>103</v>
      </c>
      <c r="AA3" s="306" t="s">
        <v>57</v>
      </c>
    </row>
    <row r="4" spans="1:27" ht="9.9499999999999993" customHeight="1">
      <c r="A4" s="344"/>
      <c r="B4" s="344"/>
      <c r="C4" s="348"/>
      <c r="D4" s="349"/>
      <c r="E4" s="462"/>
      <c r="F4" s="463"/>
      <c r="G4" s="463"/>
      <c r="H4" s="33" t="str">
        <f>IFERROR(VLOOKUP($J4,$Y$2:$AB$34,2,0),"")</f>
        <v>Megan Saywell</v>
      </c>
      <c r="I4" s="20" t="str">
        <f>IFERROR(VLOOKUP($J4,$Y$2:$AB$34,3,0),"")</f>
        <v>Haileybury</v>
      </c>
      <c r="J4" s="260">
        <v>218</v>
      </c>
      <c r="K4" s="261">
        <v>34.81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1</v>
      </c>
      <c r="P4" s="159">
        <f t="shared" ref="P4:P34" si="5">K4</f>
        <v>34.81</v>
      </c>
      <c r="Q4" s="86" t="str">
        <f t="shared" si="3"/>
        <v>Megan Saywell</v>
      </c>
      <c r="R4" s="86" t="str">
        <f t="shared" si="3"/>
        <v>Haileybury</v>
      </c>
      <c r="S4" s="63">
        <f t="shared" ref="S4:S34" si="6">J4</f>
        <v>218</v>
      </c>
      <c r="T4" s="345"/>
      <c r="U4" s="418" t="s">
        <v>20</v>
      </c>
      <c r="V4" s="419"/>
      <c r="W4" s="420"/>
      <c r="X4" s="344"/>
      <c r="Y4" s="260">
        <v>113</v>
      </c>
      <c r="Z4" s="282" t="s">
        <v>109</v>
      </c>
      <c r="AA4" s="307" t="s">
        <v>110</v>
      </c>
    </row>
    <row r="5" spans="1:27" ht="9.9499999999999993" customHeight="1">
      <c r="A5" s="344"/>
      <c r="B5" s="344"/>
      <c r="C5" s="348"/>
      <c r="D5" s="349"/>
      <c r="E5" s="462"/>
      <c r="F5" s="463"/>
      <c r="G5" s="463"/>
      <c r="H5" s="33" t="str">
        <f t="shared" ref="H5:H34" si="7">IFERROR(VLOOKUP($J5,$Y$2:$AB$34,2,0),"")</f>
        <v>Poppy Radford</v>
      </c>
      <c r="I5" s="20" t="str">
        <f t="shared" ref="I5:I34" si="8">IFERROR(VLOOKUP($J5,$Y$2:$AB$34,3,0),"")</f>
        <v>Hitchin Girls' School</v>
      </c>
      <c r="J5" s="260">
        <v>256</v>
      </c>
      <c r="K5" s="261">
        <v>34.25</v>
      </c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>
        <f t="shared" si="4"/>
        <v>2</v>
      </c>
      <c r="P5" s="159">
        <f t="shared" si="5"/>
        <v>34.25</v>
      </c>
      <c r="Q5" s="86" t="str">
        <f t="shared" si="3"/>
        <v>Poppy Radford</v>
      </c>
      <c r="R5" s="86" t="str">
        <f t="shared" si="3"/>
        <v>Hitchin Girls' School</v>
      </c>
      <c r="S5" s="63">
        <f t="shared" si="6"/>
        <v>256</v>
      </c>
      <c r="T5" s="345"/>
      <c r="U5" s="421"/>
      <c r="V5" s="422"/>
      <c r="W5" s="423"/>
      <c r="X5" s="344"/>
      <c r="Y5" s="260">
        <v>218</v>
      </c>
      <c r="Z5" s="282" t="s">
        <v>121</v>
      </c>
      <c r="AA5" s="307" t="s">
        <v>122</v>
      </c>
    </row>
    <row r="6" spans="1:27" ht="9.9499999999999993" customHeight="1">
      <c r="A6" s="344"/>
      <c r="B6" s="344"/>
      <c r="C6" s="348"/>
      <c r="D6" s="349"/>
      <c r="E6" s="462"/>
      <c r="F6" s="463"/>
      <c r="G6" s="463"/>
      <c r="H6" s="33" t="str">
        <f t="shared" si="7"/>
        <v>Sammy Renwick</v>
      </c>
      <c r="I6" s="20" t="str">
        <f t="shared" si="8"/>
        <v>Roundwood Park</v>
      </c>
      <c r="J6" s="260">
        <v>443</v>
      </c>
      <c r="K6" s="261">
        <v>25.39</v>
      </c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>
        <f t="shared" si="4"/>
        <v>7</v>
      </c>
      <c r="P6" s="159">
        <f t="shared" si="5"/>
        <v>25.39</v>
      </c>
      <c r="Q6" s="86" t="str">
        <f t="shared" si="3"/>
        <v>Sammy Renwick</v>
      </c>
      <c r="R6" s="86" t="str">
        <f t="shared" si="3"/>
        <v>Roundwood Park</v>
      </c>
      <c r="S6" s="63">
        <f t="shared" si="6"/>
        <v>443</v>
      </c>
      <c r="T6" s="345"/>
      <c r="U6" s="421"/>
      <c r="V6" s="422"/>
      <c r="W6" s="423"/>
      <c r="X6" s="344"/>
      <c r="Y6" s="260">
        <v>256</v>
      </c>
      <c r="Z6" s="282" t="s">
        <v>131</v>
      </c>
      <c r="AA6" s="307" t="s">
        <v>129</v>
      </c>
    </row>
    <row r="7" spans="1:27" ht="9.9499999999999993" customHeight="1">
      <c r="A7" s="344"/>
      <c r="B7" s="344"/>
      <c r="C7" s="348"/>
      <c r="D7" s="349"/>
      <c r="E7" s="462"/>
      <c r="F7" s="463"/>
      <c r="G7" s="463"/>
      <c r="H7" s="33" t="str">
        <f t="shared" si="7"/>
        <v>Lily Harkness</v>
      </c>
      <c r="I7" s="20" t="str">
        <f t="shared" si="8"/>
        <v>Samuel Ryder Academy</v>
      </c>
      <c r="J7" s="260">
        <v>487</v>
      </c>
      <c r="K7" s="261">
        <v>31.26</v>
      </c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>
        <f t="shared" si="4"/>
        <v>4</v>
      </c>
      <c r="P7" s="159">
        <f t="shared" si="5"/>
        <v>31.26</v>
      </c>
      <c r="Q7" s="86" t="str">
        <f t="shared" si="3"/>
        <v>Lily Harkness</v>
      </c>
      <c r="R7" s="86" t="str">
        <f t="shared" si="3"/>
        <v>Samuel Ryder Academy</v>
      </c>
      <c r="S7" s="63">
        <f t="shared" si="6"/>
        <v>487</v>
      </c>
      <c r="T7" s="345"/>
      <c r="U7" s="418" t="s">
        <v>25</v>
      </c>
      <c r="V7" s="419"/>
      <c r="W7" s="420"/>
      <c r="X7" s="344"/>
      <c r="Y7" s="260">
        <v>401</v>
      </c>
      <c r="Z7" s="282" t="s">
        <v>160</v>
      </c>
      <c r="AA7" s="307" t="s">
        <v>158</v>
      </c>
    </row>
    <row r="8" spans="1:27" ht="9.9499999999999993" customHeight="1">
      <c r="A8" s="344"/>
      <c r="B8" s="344"/>
      <c r="C8" s="348"/>
      <c r="D8" s="349"/>
      <c r="E8" s="462"/>
      <c r="F8" s="463"/>
      <c r="G8" s="463"/>
      <c r="H8" s="33" t="str">
        <f t="shared" si="7"/>
        <v>Jenna Botha</v>
      </c>
      <c r="I8" s="20" t="str">
        <f t="shared" si="8"/>
        <v>The Adeyfield Academy</v>
      </c>
      <c r="J8" s="260">
        <v>717</v>
      </c>
      <c r="K8" s="261">
        <v>29.2</v>
      </c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>
        <f t="shared" si="4"/>
        <v>6</v>
      </c>
      <c r="P8" s="159">
        <f t="shared" si="5"/>
        <v>29.2</v>
      </c>
      <c r="Q8" s="86" t="str">
        <f t="shared" si="3"/>
        <v>Jenna Botha</v>
      </c>
      <c r="R8" s="86" t="str">
        <f t="shared" si="3"/>
        <v>The Adeyfield Academy</v>
      </c>
      <c r="S8" s="63">
        <f t="shared" si="6"/>
        <v>717</v>
      </c>
      <c r="T8" s="345"/>
      <c r="U8" s="421"/>
      <c r="V8" s="422"/>
      <c r="W8" s="423"/>
      <c r="X8" s="344"/>
      <c r="Y8" s="260">
        <v>427</v>
      </c>
      <c r="Z8" s="282" t="s">
        <v>166</v>
      </c>
      <c r="AA8" s="307" t="s">
        <v>61</v>
      </c>
    </row>
    <row r="9" spans="1:27" ht="9.9499999999999993" customHeight="1">
      <c r="A9" s="344"/>
      <c r="B9" s="344"/>
      <c r="C9" s="348"/>
      <c r="D9" s="349"/>
      <c r="E9" s="462"/>
      <c r="F9" s="463"/>
      <c r="G9" s="463"/>
      <c r="H9" s="34" t="str">
        <f t="shared" si="7"/>
        <v>Imogen List</v>
      </c>
      <c r="I9" s="21" t="str">
        <f t="shared" si="8"/>
        <v>The Chauncy School</v>
      </c>
      <c r="J9" s="260">
        <v>753</v>
      </c>
      <c r="K9" s="261">
        <v>34.06</v>
      </c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>
        <f t="shared" si="4"/>
        <v>3</v>
      </c>
      <c r="P9" s="159">
        <f t="shared" si="5"/>
        <v>34.06</v>
      </c>
      <c r="Q9" s="86" t="str">
        <f t="shared" si="3"/>
        <v>Imogen List</v>
      </c>
      <c r="R9" s="86" t="str">
        <f t="shared" si="3"/>
        <v>The Chauncy School</v>
      </c>
      <c r="S9" s="63">
        <f t="shared" si="6"/>
        <v>753</v>
      </c>
      <c r="T9" s="345"/>
      <c r="U9" s="421"/>
      <c r="V9" s="422"/>
      <c r="W9" s="423"/>
      <c r="X9" s="344"/>
      <c r="Y9" s="260">
        <v>443</v>
      </c>
      <c r="Z9" s="283" t="s">
        <v>170</v>
      </c>
      <c r="AA9" s="307" t="s">
        <v>62</v>
      </c>
    </row>
    <row r="10" spans="1:27" ht="9.9499999999999993" customHeight="1">
      <c r="A10" s="344"/>
      <c r="B10" s="344"/>
      <c r="C10" s="348"/>
      <c r="D10" s="349"/>
      <c r="E10" s="462"/>
      <c r="F10" s="463"/>
      <c r="G10" s="463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3"/>
        <v/>
      </c>
      <c r="R10" s="86" t="str">
        <f t="shared" si="3"/>
        <v/>
      </c>
      <c r="S10" s="63">
        <f t="shared" si="6"/>
        <v>0</v>
      </c>
      <c r="T10" s="345"/>
      <c r="U10" s="332" t="s">
        <v>24</v>
      </c>
      <c r="V10" s="333"/>
      <c r="W10" s="334"/>
      <c r="X10" s="344"/>
      <c r="Y10" s="260">
        <v>487</v>
      </c>
      <c r="Z10" s="282" t="s">
        <v>185</v>
      </c>
      <c r="AA10" s="307" t="s">
        <v>87</v>
      </c>
    </row>
    <row r="11" spans="1:27" ht="9.9499999999999993" customHeight="1">
      <c r="A11" s="344"/>
      <c r="B11" s="344"/>
      <c r="C11" s="348"/>
      <c r="D11" s="349"/>
      <c r="E11" s="462"/>
      <c r="F11" s="463"/>
      <c r="G11" s="463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3"/>
        <v/>
      </c>
      <c r="R11" s="86" t="str">
        <f t="shared" si="3"/>
        <v/>
      </c>
      <c r="S11" s="63">
        <f t="shared" si="6"/>
        <v>0</v>
      </c>
      <c r="T11" s="345"/>
      <c r="U11" s="326"/>
      <c r="V11" s="327"/>
      <c r="W11" s="328"/>
      <c r="X11" s="344"/>
      <c r="Y11" s="260">
        <v>560</v>
      </c>
      <c r="Z11" s="282" t="s">
        <v>192</v>
      </c>
      <c r="AA11" s="307" t="s">
        <v>193</v>
      </c>
    </row>
    <row r="12" spans="1:27" ht="9.9499999999999993" customHeight="1">
      <c r="A12" s="344"/>
      <c r="B12" s="344"/>
      <c r="C12" s="348"/>
      <c r="D12" s="349"/>
      <c r="E12" s="462"/>
      <c r="F12" s="463"/>
      <c r="G12" s="463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3"/>
        <v/>
      </c>
      <c r="R12" s="86" t="str">
        <f t="shared" si="3"/>
        <v/>
      </c>
      <c r="S12" s="63">
        <f t="shared" si="6"/>
        <v>0</v>
      </c>
      <c r="T12" s="345"/>
      <c r="U12" s="329"/>
      <c r="V12" s="330"/>
      <c r="W12" s="331"/>
      <c r="X12" s="344"/>
      <c r="Y12" s="260">
        <v>717</v>
      </c>
      <c r="Z12" s="282" t="s">
        <v>216</v>
      </c>
      <c r="AA12" s="307" t="s">
        <v>72</v>
      </c>
    </row>
    <row r="13" spans="1:27" ht="9.9499999999999993" customHeight="1">
      <c r="A13" s="344"/>
      <c r="B13" s="344"/>
      <c r="C13" s="348"/>
      <c r="D13" s="349"/>
      <c r="E13" s="462"/>
      <c r="F13" s="463"/>
      <c r="G13" s="463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3"/>
        <v/>
      </c>
      <c r="R13" s="86" t="str">
        <f t="shared" si="3"/>
        <v/>
      </c>
      <c r="S13" s="63">
        <f t="shared" si="6"/>
        <v>0</v>
      </c>
      <c r="T13" s="345"/>
      <c r="U13" s="332"/>
      <c r="V13" s="333"/>
      <c r="W13" s="334"/>
      <c r="X13" s="344"/>
      <c r="Y13" s="260">
        <v>753</v>
      </c>
      <c r="Z13" s="282" t="s">
        <v>90</v>
      </c>
      <c r="AA13" s="307" t="s">
        <v>220</v>
      </c>
    </row>
    <row r="14" spans="1:27" ht="9.9499999999999993" customHeight="1">
      <c r="A14" s="344"/>
      <c r="B14" s="344"/>
      <c r="C14" s="348"/>
      <c r="D14" s="349"/>
      <c r="E14" s="462"/>
      <c r="F14" s="463"/>
      <c r="G14" s="463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3"/>
        <v/>
      </c>
      <c r="R14" s="86" t="str">
        <f t="shared" si="3"/>
        <v/>
      </c>
      <c r="S14" s="63">
        <f t="shared" si="6"/>
        <v>0</v>
      </c>
      <c r="T14" s="345"/>
      <c r="U14" s="326"/>
      <c r="V14" s="327"/>
      <c r="W14" s="328"/>
      <c r="X14" s="344"/>
      <c r="Y14" s="260"/>
      <c r="Z14" s="282"/>
      <c r="AA14" s="307"/>
    </row>
    <row r="15" spans="1:27" ht="9.9499999999999993" customHeight="1">
      <c r="A15" s="344"/>
      <c r="B15" s="344"/>
      <c r="C15" s="348"/>
      <c r="D15" s="349"/>
      <c r="E15" s="462"/>
      <c r="F15" s="463"/>
      <c r="G15" s="463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3"/>
        <v/>
      </c>
      <c r="R15" s="86" t="str">
        <f t="shared" si="3"/>
        <v/>
      </c>
      <c r="S15" s="63">
        <f t="shared" si="6"/>
        <v>0</v>
      </c>
      <c r="T15" s="345"/>
      <c r="U15" s="329"/>
      <c r="V15" s="330"/>
      <c r="W15" s="331"/>
      <c r="X15" s="344"/>
      <c r="Y15" s="260"/>
      <c r="Z15" s="268"/>
      <c r="AA15" s="307"/>
    </row>
    <row r="16" spans="1:27" ht="9.9499999999999993" customHeight="1">
      <c r="A16" s="344"/>
      <c r="B16" s="344"/>
      <c r="C16" s="348"/>
      <c r="D16" s="349"/>
      <c r="E16" s="462"/>
      <c r="F16" s="463"/>
      <c r="G16" s="463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3"/>
        <v/>
      </c>
      <c r="R16" s="86" t="str">
        <f t="shared" si="3"/>
        <v/>
      </c>
      <c r="S16" s="63">
        <f t="shared" si="6"/>
        <v>0</v>
      </c>
      <c r="T16" s="345"/>
      <c r="U16" s="332"/>
      <c r="V16" s="333"/>
      <c r="W16" s="334"/>
      <c r="X16" s="344"/>
      <c r="Y16" s="260"/>
      <c r="Z16" s="268"/>
      <c r="AA16" s="307"/>
    </row>
    <row r="17" spans="1:27" ht="9.9499999999999993" customHeight="1">
      <c r="A17" s="344"/>
      <c r="B17" s="344"/>
      <c r="C17" s="348"/>
      <c r="D17" s="349"/>
      <c r="E17" s="462"/>
      <c r="F17" s="463"/>
      <c r="G17" s="463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3"/>
        <v/>
      </c>
      <c r="R17" s="86" t="str">
        <f t="shared" si="3"/>
        <v/>
      </c>
      <c r="S17" s="63">
        <f t="shared" si="6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348"/>
      <c r="D18" s="349"/>
      <c r="E18" s="462"/>
      <c r="F18" s="463"/>
      <c r="G18" s="463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3"/>
        <v/>
      </c>
      <c r="R18" s="86" t="str">
        <f t="shared" si="3"/>
        <v/>
      </c>
      <c r="S18" s="63">
        <f t="shared" si="6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348"/>
      <c r="D19" s="349"/>
      <c r="E19" s="462"/>
      <c r="F19" s="463"/>
      <c r="G19" s="463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3"/>
        <v/>
      </c>
      <c r="R19" s="86" t="str">
        <f t="shared" si="3"/>
        <v/>
      </c>
      <c r="S19" s="63">
        <f t="shared" si="6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348"/>
      <c r="D20" s="349"/>
      <c r="E20" s="462"/>
      <c r="F20" s="463"/>
      <c r="G20" s="463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3"/>
        <v/>
      </c>
      <c r="R20" s="86" t="str">
        <f t="shared" si="3"/>
        <v/>
      </c>
      <c r="S20" s="63">
        <f t="shared" si="6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348"/>
      <c r="D21" s="349"/>
      <c r="E21" s="462"/>
      <c r="F21" s="463"/>
      <c r="G21" s="463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3"/>
        <v/>
      </c>
      <c r="R21" s="86" t="str">
        <f t="shared" si="3"/>
        <v/>
      </c>
      <c r="S21" s="63">
        <f t="shared" si="6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348"/>
      <c r="D22" s="349"/>
      <c r="E22" s="462"/>
      <c r="F22" s="463"/>
      <c r="G22" s="463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3"/>
        <v/>
      </c>
      <c r="R22" s="86" t="str">
        <f t="shared" si="3"/>
        <v/>
      </c>
      <c r="S22" s="63">
        <f t="shared" si="6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348"/>
      <c r="D23" s="349"/>
      <c r="E23" s="462"/>
      <c r="F23" s="463"/>
      <c r="G23" s="463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3"/>
        <v/>
      </c>
      <c r="R23" s="86" t="str">
        <f t="shared" si="3"/>
        <v/>
      </c>
      <c r="S23" s="63">
        <f t="shared" si="6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348"/>
      <c r="D24" s="349"/>
      <c r="E24" s="462"/>
      <c r="F24" s="463"/>
      <c r="G24" s="463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3"/>
        <v/>
      </c>
      <c r="R24" s="86" t="str">
        <f t="shared" si="3"/>
        <v/>
      </c>
      <c r="S24" s="63">
        <f t="shared" si="6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348"/>
      <c r="D25" s="349"/>
      <c r="E25" s="462"/>
      <c r="F25" s="463"/>
      <c r="G25" s="463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3"/>
        <v/>
      </c>
      <c r="R25" s="86" t="str">
        <f t="shared" si="3"/>
        <v/>
      </c>
      <c r="S25" s="63">
        <f t="shared" si="6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348"/>
      <c r="D26" s="349"/>
      <c r="E26" s="462"/>
      <c r="F26" s="463"/>
      <c r="G26" s="463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3"/>
        <v/>
      </c>
      <c r="R26" s="86" t="str">
        <f t="shared" si="3"/>
        <v/>
      </c>
      <c r="S26" s="63">
        <f t="shared" si="6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348"/>
      <c r="D27" s="349"/>
      <c r="E27" s="462"/>
      <c r="F27" s="463"/>
      <c r="G27" s="463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3"/>
        <v/>
      </c>
      <c r="R27" s="86" t="str">
        <f t="shared" si="3"/>
        <v/>
      </c>
      <c r="S27" s="63">
        <f t="shared" si="6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348"/>
      <c r="D28" s="349"/>
      <c r="E28" s="462"/>
      <c r="F28" s="463"/>
      <c r="G28" s="463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3"/>
        <v/>
      </c>
      <c r="R28" s="86" t="str">
        <f t="shared" si="3"/>
        <v/>
      </c>
      <c r="S28" s="63">
        <f t="shared" si="6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348"/>
      <c r="D29" s="349"/>
      <c r="E29" s="462"/>
      <c r="F29" s="463"/>
      <c r="G29" s="463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3"/>
        <v/>
      </c>
      <c r="R29" s="86" t="str">
        <f t="shared" si="3"/>
        <v/>
      </c>
      <c r="S29" s="63">
        <f t="shared" si="6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348"/>
      <c r="D30" s="349"/>
      <c r="E30" s="462"/>
      <c r="F30" s="463"/>
      <c r="G30" s="463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3"/>
        <v/>
      </c>
      <c r="R30" s="86" t="str">
        <f t="shared" si="3"/>
        <v/>
      </c>
      <c r="S30" s="63">
        <f t="shared" si="6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348"/>
      <c r="D31" s="349"/>
      <c r="E31" s="462"/>
      <c r="F31" s="463"/>
      <c r="G31" s="463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3"/>
        <v/>
      </c>
      <c r="R31" s="86" t="str">
        <f t="shared" si="3"/>
        <v/>
      </c>
      <c r="S31" s="63">
        <f t="shared" si="6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348"/>
      <c r="D32" s="349"/>
      <c r="E32" s="462"/>
      <c r="F32" s="463"/>
      <c r="G32" s="463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3"/>
        <v/>
      </c>
      <c r="R32" s="86" t="str">
        <f t="shared" si="3"/>
        <v/>
      </c>
      <c r="S32" s="63">
        <f t="shared" si="6"/>
        <v>0</v>
      </c>
      <c r="T32" s="345"/>
      <c r="U32" s="459"/>
      <c r="V32" s="459"/>
      <c r="W32" s="459"/>
      <c r="X32" s="344"/>
      <c r="Y32" s="267"/>
      <c r="Z32" s="268"/>
      <c r="AA32" s="277"/>
    </row>
    <row r="33" spans="1:28" ht="9.9499999999999993" customHeight="1">
      <c r="A33" s="344"/>
      <c r="B33" s="344"/>
      <c r="C33" s="348"/>
      <c r="D33" s="349"/>
      <c r="E33" s="462"/>
      <c r="F33" s="463"/>
      <c r="G33" s="463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3"/>
        <v/>
      </c>
      <c r="R33" s="86" t="str">
        <f t="shared" si="3"/>
        <v/>
      </c>
      <c r="S33" s="63">
        <f t="shared" si="6"/>
        <v>0</v>
      </c>
      <c r="T33" s="345"/>
      <c r="U33" s="459"/>
      <c r="V33" s="459"/>
      <c r="W33" s="459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348"/>
      <c r="D34" s="349"/>
      <c r="E34" s="464"/>
      <c r="F34" s="465"/>
      <c r="G34" s="465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3"/>
        <v/>
      </c>
      <c r="R34" s="88" t="str">
        <f t="shared" si="3"/>
        <v/>
      </c>
      <c r="S34" s="68">
        <f t="shared" si="6"/>
        <v>0</v>
      </c>
      <c r="T34" s="345"/>
      <c r="U34" s="459"/>
      <c r="V34" s="459"/>
      <c r="W34" s="459"/>
      <c r="X34" s="344"/>
      <c r="Y34" s="270"/>
      <c r="Z34" s="271"/>
      <c r="AA34" s="278"/>
    </row>
    <row r="35" spans="1:28" ht="9.9499999999999993" customHeight="1">
      <c r="A35" s="344"/>
      <c r="B35" s="344"/>
      <c r="C35" s="348"/>
      <c r="D35" s="349"/>
      <c r="E35" s="441" t="s">
        <v>7</v>
      </c>
      <c r="F35" s="442"/>
      <c r="G35" s="163">
        <v>1</v>
      </c>
      <c r="H35" s="96" t="str">
        <f>IFERROR(VLOOKUP($G35,$O$3:$S$34,3,0),"")</f>
        <v>Megan Saywell</v>
      </c>
      <c r="I35" s="225" t="str">
        <f>IFERROR(VLOOKUP($G35,$O$3:$S$34,4,0),"")</f>
        <v>Haileybury</v>
      </c>
      <c r="J35" s="97">
        <f>IFERROR(VLOOKUP($G35,$O$3:$S$34,5,0),"")</f>
        <v>218</v>
      </c>
      <c r="K35" s="109">
        <f t="shared" ref="K35:K44" si="9">IFERROR(VLOOKUP($G35,$O$3:$S$34,2,0),0)</f>
        <v>34.81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5" t="s">
        <v>36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348"/>
      <c r="D36" s="349"/>
      <c r="E36" s="443"/>
      <c r="F36" s="444"/>
      <c r="G36" s="164">
        <v>2</v>
      </c>
      <c r="H36" s="168" t="str">
        <f t="shared" ref="H36:H46" si="10">IFERROR(VLOOKUP($G36,$O$3:$S$34,3,0),"")</f>
        <v>Poppy Radford</v>
      </c>
      <c r="I36" s="228" t="str">
        <f t="shared" ref="I36:I46" si="11">IFERROR(VLOOKUP($G36,$O$3:$S$34,4,0),"")</f>
        <v>Hitchin Girls' School</v>
      </c>
      <c r="J36" s="103">
        <f t="shared" ref="J36:J46" si="12">IFERROR(VLOOKUP($G36,$O$3:$S$34,5,0),"")</f>
        <v>256</v>
      </c>
      <c r="K36" s="166">
        <f t="shared" si="9"/>
        <v>34.25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348"/>
      <c r="D37" s="349"/>
      <c r="E37" s="443"/>
      <c r="F37" s="444"/>
      <c r="G37" s="165">
        <v>3</v>
      </c>
      <c r="H37" s="105" t="str">
        <f t="shared" si="10"/>
        <v>Imogen List</v>
      </c>
      <c r="I37" s="229" t="str">
        <f t="shared" si="11"/>
        <v>The Chauncy School</v>
      </c>
      <c r="J37" s="104">
        <f t="shared" si="12"/>
        <v>753</v>
      </c>
      <c r="K37" s="167">
        <f t="shared" si="9"/>
        <v>34.06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348"/>
      <c r="D38" s="349"/>
      <c r="E38" s="443"/>
      <c r="F38" s="444"/>
      <c r="G38" s="76">
        <v>4</v>
      </c>
      <c r="H38" s="169" t="str">
        <f t="shared" si="10"/>
        <v>Lily Harkness</v>
      </c>
      <c r="I38" s="62" t="str">
        <f t="shared" si="11"/>
        <v>Samuel Ryder Academy</v>
      </c>
      <c r="J38" s="59">
        <f t="shared" si="12"/>
        <v>487</v>
      </c>
      <c r="K38" s="4">
        <f t="shared" si="9"/>
        <v>31.26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348"/>
      <c r="D39" s="349"/>
      <c r="E39" s="443"/>
      <c r="F39" s="444"/>
      <c r="G39" s="76">
        <v>5</v>
      </c>
      <c r="H39" s="169" t="str">
        <f t="shared" si="10"/>
        <v>Talia  Williams</v>
      </c>
      <c r="I39" s="62" t="str">
        <f t="shared" si="11"/>
        <v>Berkhamsted School</v>
      </c>
      <c r="J39" s="59">
        <f t="shared" si="12"/>
        <v>113</v>
      </c>
      <c r="K39" s="4">
        <f t="shared" si="9"/>
        <v>30.1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348"/>
      <c r="D40" s="349"/>
      <c r="E40" s="443"/>
      <c r="F40" s="444"/>
      <c r="G40" s="76">
        <v>6</v>
      </c>
      <c r="H40" s="169" t="str">
        <f t="shared" si="10"/>
        <v>Jenna Botha</v>
      </c>
      <c r="I40" s="62" t="str">
        <f t="shared" si="11"/>
        <v>The Adeyfield Academy</v>
      </c>
      <c r="J40" s="59">
        <f t="shared" si="12"/>
        <v>717</v>
      </c>
      <c r="K40" s="4">
        <f t="shared" si="9"/>
        <v>29.2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348"/>
      <c r="D41" s="349"/>
      <c r="E41" s="443"/>
      <c r="F41" s="444"/>
      <c r="G41" s="76">
        <v>7</v>
      </c>
      <c r="H41" s="169" t="str">
        <f t="shared" si="10"/>
        <v>Sammy Renwick</v>
      </c>
      <c r="I41" s="62" t="str">
        <f t="shared" si="11"/>
        <v>Roundwood Park</v>
      </c>
      <c r="J41" s="59">
        <f t="shared" si="12"/>
        <v>443</v>
      </c>
      <c r="K41" s="4">
        <f t="shared" si="9"/>
        <v>25.39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350"/>
      <c r="D42" s="351"/>
      <c r="E42" s="443"/>
      <c r="F42" s="444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41</v>
      </c>
      <c r="E44" s="443"/>
      <c r="F44" s="444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41</v>
      </c>
      <c r="E45" s="443"/>
      <c r="F45" s="444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>IFERROR(VLOOKUP($G45,$O$3:$S$34,2,0),0)</f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38</v>
      </c>
      <c r="E46" s="445"/>
      <c r="F46" s="446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>IFERROR(VLOOKUP($G46,$O$3:$S$34,2,0),0)</f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>
        <v>113</v>
      </c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G6" zoomScale="125" zoomScaleNormal="125" workbookViewId="0">
      <selection activeCell="K5" sqref="K5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2" width="6.28515625" style="47" customWidth="1"/>
    <col min="13" max="13" width="6.42578125" style="47" customWidth="1"/>
    <col min="14" max="14" width="7.7109375" style="47" customWidth="1"/>
    <col min="15" max="15" width="13.140625" style="47" customWidth="1"/>
    <col min="16" max="16" width="11.28515625" style="162" hidden="1" customWidth="1"/>
    <col min="17" max="17" width="7.28515625" style="50" hidden="1" customWidth="1"/>
    <col min="18" max="18" width="10.28515625" style="50" hidden="1" customWidth="1"/>
    <col min="19" max="19" width="12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8.42578125" style="50" customWidth="1"/>
    <col min="28" max="16384" width="9.140625" style="8"/>
  </cols>
  <sheetData>
    <row r="1" spans="1:27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</row>
    <row r="2" spans="1:27" ht="9.9499999999999993" customHeight="1" thickBot="1">
      <c r="A2" s="344"/>
      <c r="B2" s="344"/>
      <c r="C2" s="466" t="s">
        <v>37</v>
      </c>
      <c r="D2" s="467"/>
      <c r="E2" s="438" t="s">
        <v>2</v>
      </c>
      <c r="F2" s="439"/>
      <c r="G2" s="440"/>
      <c r="H2" s="82" t="s">
        <v>1</v>
      </c>
      <c r="I2" s="84" t="s">
        <v>42</v>
      </c>
      <c r="J2" s="79" t="s">
        <v>8</v>
      </c>
      <c r="K2" s="79" t="s">
        <v>29</v>
      </c>
      <c r="L2" s="183" t="s">
        <v>15</v>
      </c>
      <c r="M2" s="173" t="s">
        <v>17</v>
      </c>
      <c r="N2" s="172" t="s">
        <v>16</v>
      </c>
      <c r="O2" s="83" t="s">
        <v>5</v>
      </c>
      <c r="P2" s="438" t="s">
        <v>21</v>
      </c>
      <c r="Q2" s="439"/>
      <c r="R2" s="439"/>
      <c r="S2" s="440"/>
      <c r="T2" s="345"/>
      <c r="U2" s="412" t="s">
        <v>12</v>
      </c>
      <c r="V2" s="413"/>
      <c r="W2" s="414"/>
      <c r="X2" s="344"/>
      <c r="Y2" s="430" t="s">
        <v>13</v>
      </c>
      <c r="Z2" s="431"/>
      <c r="AA2" s="432"/>
    </row>
    <row r="3" spans="1:27" ht="9.9499999999999993" customHeight="1" thickBot="1">
      <c r="A3" s="344"/>
      <c r="B3" s="344"/>
      <c r="C3" s="468"/>
      <c r="D3" s="469"/>
      <c r="E3" s="460" t="s">
        <v>7</v>
      </c>
      <c r="F3" s="461"/>
      <c r="G3" s="461"/>
      <c r="H3" s="46" t="str">
        <f>IFERROR(VLOOKUP($J3,$Y$2:$AB$34,2,0),"")</f>
        <v>Rhiana Drew</v>
      </c>
      <c r="I3" s="223" t="str">
        <f>IFERROR(VLOOKUP($J3,$Y$2:$AB$34,3,0),"")</f>
        <v>The John Warner School</v>
      </c>
      <c r="J3" s="258">
        <v>783</v>
      </c>
      <c r="K3" s="259">
        <v>33.869999999999997</v>
      </c>
      <c r="L3" s="174" t="str">
        <f t="shared" ref="L3:L46" si="0">IF($K3=$D$44,"Equal",IF($K3&gt;=$D$44,IF($K3&gt;0,"NEW","" )," "))</f>
        <v xml:space="preserve"> </v>
      </c>
      <c r="M3" s="175" t="str">
        <f t="shared" ref="M3:M46" si="1">IF($K3&gt;=$D$45,IF($K3&gt;0,"YES","" )," ")</f>
        <v xml:space="preserve"> </v>
      </c>
      <c r="N3" s="176" t="str">
        <f t="shared" ref="N3:N46" si="2">IF($K3&gt;=$D$46,IF($K3&gt;0,"YES","" )," ")</f>
        <v xml:space="preserve"> </v>
      </c>
      <c r="O3" s="69">
        <f>IF(K3&gt;0,RANK(K3,$K$3:$K$34,0),"No Thrower")</f>
        <v>1</v>
      </c>
      <c r="P3" s="158">
        <f>K3</f>
        <v>33.869999999999997</v>
      </c>
      <c r="Q3" s="87" t="str">
        <f>H3</f>
        <v>Rhiana Drew</v>
      </c>
      <c r="R3" s="87" t="str">
        <f>I3</f>
        <v>The John Warner School</v>
      </c>
      <c r="S3" s="58">
        <f t="shared" ref="S3:S34" si="3">J3</f>
        <v>783</v>
      </c>
      <c r="T3" s="345"/>
      <c r="U3" s="415"/>
      <c r="V3" s="416"/>
      <c r="W3" s="417"/>
      <c r="X3" s="344"/>
      <c r="Y3" s="258">
        <v>783</v>
      </c>
      <c r="Z3" s="281" t="s">
        <v>228</v>
      </c>
      <c r="AA3" s="277" t="s">
        <v>89</v>
      </c>
    </row>
    <row r="4" spans="1:27" ht="9.9499999999999993" customHeight="1">
      <c r="A4" s="344"/>
      <c r="B4" s="344"/>
      <c r="C4" s="468"/>
      <c r="D4" s="469"/>
      <c r="E4" s="462"/>
      <c r="F4" s="463"/>
      <c r="G4" s="463"/>
      <c r="H4" s="33" t="str">
        <f>IFERROR(VLOOKUP($J4,$Y$2:$AB$34,2,0),"")</f>
        <v>Lily Cotter</v>
      </c>
      <c r="I4" s="20" t="str">
        <f>IFERROR(VLOOKUP($J4,$Y$2:$AB$34,3,0),"")</f>
        <v>The Knights Templar School</v>
      </c>
      <c r="J4" s="260">
        <v>803</v>
      </c>
      <c r="K4" s="261">
        <v>27.2</v>
      </c>
      <c r="L4" s="177" t="str">
        <f t="shared" si="0"/>
        <v xml:space="preserve"> </v>
      </c>
      <c r="M4" s="178" t="str">
        <f t="shared" si="1"/>
        <v xml:space="preserve"> </v>
      </c>
      <c r="N4" s="179" t="str">
        <f t="shared" si="2"/>
        <v xml:space="preserve"> </v>
      </c>
      <c r="O4" s="74">
        <f t="shared" ref="O4:O34" si="4">IF(K4&gt;0,RANK(K4,$K$3:$K$34,0),"No Thrower")</f>
        <v>2</v>
      </c>
      <c r="P4" s="159">
        <f t="shared" ref="P4:P34" si="5">K4</f>
        <v>27.2</v>
      </c>
      <c r="Q4" s="86" t="str">
        <f t="shared" ref="Q4:R34" si="6">H4</f>
        <v>Lily Cotter</v>
      </c>
      <c r="R4" s="86" t="str">
        <f t="shared" si="6"/>
        <v>The Knights Templar School</v>
      </c>
      <c r="S4" s="63">
        <f t="shared" si="3"/>
        <v>803</v>
      </c>
      <c r="T4" s="345"/>
      <c r="U4" s="418" t="s">
        <v>20</v>
      </c>
      <c r="V4" s="419"/>
      <c r="W4" s="420"/>
      <c r="X4" s="344"/>
      <c r="Y4" s="260">
        <v>803</v>
      </c>
      <c r="Z4" s="282" t="s">
        <v>232</v>
      </c>
      <c r="AA4" s="277" t="s">
        <v>73</v>
      </c>
    </row>
    <row r="5" spans="1:27" ht="9.9499999999999993" customHeight="1">
      <c r="A5" s="344"/>
      <c r="B5" s="344"/>
      <c r="C5" s="468"/>
      <c r="D5" s="469"/>
      <c r="E5" s="462"/>
      <c r="F5" s="463"/>
      <c r="G5" s="463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260"/>
      <c r="K5" s="261"/>
      <c r="L5" s="177" t="str">
        <f t="shared" si="0"/>
        <v xml:space="preserve"> </v>
      </c>
      <c r="M5" s="178" t="str">
        <f t="shared" si="1"/>
        <v xml:space="preserve"> </v>
      </c>
      <c r="N5" s="179" t="str">
        <f t="shared" si="2"/>
        <v xml:space="preserve"> </v>
      </c>
      <c r="O5" s="74" t="str">
        <f t="shared" si="4"/>
        <v>No Thrower</v>
      </c>
      <c r="P5" s="159">
        <f t="shared" si="5"/>
        <v>0</v>
      </c>
      <c r="Q5" s="86" t="str">
        <f t="shared" si="6"/>
        <v/>
      </c>
      <c r="R5" s="86" t="str">
        <f t="shared" si="6"/>
        <v/>
      </c>
      <c r="S5" s="63">
        <f t="shared" si="3"/>
        <v>0</v>
      </c>
      <c r="T5" s="345"/>
      <c r="U5" s="421"/>
      <c r="V5" s="422"/>
      <c r="W5" s="423"/>
      <c r="X5" s="344"/>
      <c r="Y5" s="260"/>
      <c r="Z5" s="282"/>
      <c r="AA5" s="277"/>
    </row>
    <row r="6" spans="1:27" ht="9.9499999999999993" customHeight="1">
      <c r="A6" s="344"/>
      <c r="B6" s="344"/>
      <c r="C6" s="468"/>
      <c r="D6" s="469"/>
      <c r="E6" s="462"/>
      <c r="F6" s="463"/>
      <c r="G6" s="463"/>
      <c r="H6" s="33" t="str">
        <f t="shared" si="7"/>
        <v/>
      </c>
      <c r="I6" s="20" t="str">
        <f t="shared" si="8"/>
        <v/>
      </c>
      <c r="J6" s="260"/>
      <c r="K6" s="261"/>
      <c r="L6" s="177" t="str">
        <f t="shared" si="0"/>
        <v xml:space="preserve"> </v>
      </c>
      <c r="M6" s="178" t="str">
        <f t="shared" si="1"/>
        <v xml:space="preserve"> </v>
      </c>
      <c r="N6" s="179" t="str">
        <f t="shared" si="2"/>
        <v xml:space="preserve"> </v>
      </c>
      <c r="O6" s="74" t="str">
        <f t="shared" si="4"/>
        <v>No Thrower</v>
      </c>
      <c r="P6" s="159">
        <f t="shared" si="5"/>
        <v>0</v>
      </c>
      <c r="Q6" s="86" t="str">
        <f t="shared" si="6"/>
        <v/>
      </c>
      <c r="R6" s="86" t="str">
        <f t="shared" si="6"/>
        <v/>
      </c>
      <c r="S6" s="63">
        <f t="shared" si="3"/>
        <v>0</v>
      </c>
      <c r="T6" s="345"/>
      <c r="U6" s="421"/>
      <c r="V6" s="422"/>
      <c r="W6" s="423"/>
      <c r="X6" s="344"/>
      <c r="Y6" s="260"/>
      <c r="Z6" s="282"/>
      <c r="AA6" s="277"/>
    </row>
    <row r="7" spans="1:27" ht="9.9499999999999993" customHeight="1">
      <c r="A7" s="344"/>
      <c r="B7" s="344"/>
      <c r="C7" s="468"/>
      <c r="D7" s="469"/>
      <c r="E7" s="462"/>
      <c r="F7" s="463"/>
      <c r="G7" s="463"/>
      <c r="H7" s="33" t="str">
        <f t="shared" si="7"/>
        <v/>
      </c>
      <c r="I7" s="20" t="str">
        <f t="shared" si="8"/>
        <v/>
      </c>
      <c r="J7" s="260"/>
      <c r="K7" s="261"/>
      <c r="L7" s="177" t="str">
        <f t="shared" si="0"/>
        <v xml:space="preserve"> </v>
      </c>
      <c r="M7" s="178" t="str">
        <f t="shared" si="1"/>
        <v xml:space="preserve"> </v>
      </c>
      <c r="N7" s="179" t="str">
        <f t="shared" si="2"/>
        <v xml:space="preserve"> </v>
      </c>
      <c r="O7" s="74" t="str">
        <f t="shared" si="4"/>
        <v>No Thrower</v>
      </c>
      <c r="P7" s="159">
        <f t="shared" si="5"/>
        <v>0</v>
      </c>
      <c r="Q7" s="86" t="str">
        <f t="shared" si="6"/>
        <v/>
      </c>
      <c r="R7" s="86" t="str">
        <f t="shared" si="6"/>
        <v/>
      </c>
      <c r="S7" s="63">
        <f t="shared" si="3"/>
        <v>0</v>
      </c>
      <c r="T7" s="345"/>
      <c r="U7" s="418" t="s">
        <v>25</v>
      </c>
      <c r="V7" s="419"/>
      <c r="W7" s="420"/>
      <c r="X7" s="344"/>
      <c r="Y7" s="260"/>
      <c r="Z7" s="282"/>
      <c r="AA7" s="277"/>
    </row>
    <row r="8" spans="1:27" ht="9.9499999999999993" customHeight="1">
      <c r="A8" s="344"/>
      <c r="B8" s="344"/>
      <c r="C8" s="468"/>
      <c r="D8" s="469"/>
      <c r="E8" s="462"/>
      <c r="F8" s="463"/>
      <c r="G8" s="463"/>
      <c r="H8" s="33" t="str">
        <f t="shared" si="7"/>
        <v/>
      </c>
      <c r="I8" s="20" t="str">
        <f t="shared" si="8"/>
        <v/>
      </c>
      <c r="J8" s="260"/>
      <c r="K8" s="261"/>
      <c r="L8" s="177" t="str">
        <f t="shared" si="0"/>
        <v xml:space="preserve"> </v>
      </c>
      <c r="M8" s="178" t="str">
        <f t="shared" si="1"/>
        <v xml:space="preserve"> </v>
      </c>
      <c r="N8" s="179" t="str">
        <f t="shared" si="2"/>
        <v xml:space="preserve"> </v>
      </c>
      <c r="O8" s="74" t="str">
        <f t="shared" si="4"/>
        <v>No Thrower</v>
      </c>
      <c r="P8" s="159">
        <f t="shared" si="5"/>
        <v>0</v>
      </c>
      <c r="Q8" s="86" t="str">
        <f t="shared" si="6"/>
        <v/>
      </c>
      <c r="R8" s="86" t="str">
        <f t="shared" si="6"/>
        <v/>
      </c>
      <c r="S8" s="63">
        <f t="shared" si="3"/>
        <v>0</v>
      </c>
      <c r="T8" s="345"/>
      <c r="U8" s="421"/>
      <c r="V8" s="422"/>
      <c r="W8" s="423"/>
      <c r="X8" s="344"/>
      <c r="Y8" s="260"/>
      <c r="Z8" s="268"/>
      <c r="AA8" s="277"/>
    </row>
    <row r="9" spans="1:27" ht="9.9499999999999993" customHeight="1">
      <c r="A9" s="344"/>
      <c r="B9" s="344"/>
      <c r="C9" s="468"/>
      <c r="D9" s="469"/>
      <c r="E9" s="462"/>
      <c r="F9" s="463"/>
      <c r="G9" s="463"/>
      <c r="H9" s="34" t="str">
        <f t="shared" si="7"/>
        <v/>
      </c>
      <c r="I9" s="21" t="str">
        <f t="shared" si="8"/>
        <v/>
      </c>
      <c r="J9" s="260"/>
      <c r="K9" s="261"/>
      <c r="L9" s="177" t="str">
        <f t="shared" si="0"/>
        <v xml:space="preserve"> </v>
      </c>
      <c r="M9" s="178" t="str">
        <f t="shared" si="1"/>
        <v xml:space="preserve"> </v>
      </c>
      <c r="N9" s="179" t="str">
        <f t="shared" si="2"/>
        <v xml:space="preserve"> </v>
      </c>
      <c r="O9" s="74" t="str">
        <f t="shared" si="4"/>
        <v>No Thrower</v>
      </c>
      <c r="P9" s="159">
        <f t="shared" si="5"/>
        <v>0</v>
      </c>
      <c r="Q9" s="86" t="str">
        <f t="shared" si="6"/>
        <v/>
      </c>
      <c r="R9" s="86" t="str">
        <f t="shared" si="6"/>
        <v/>
      </c>
      <c r="S9" s="63">
        <f t="shared" si="3"/>
        <v>0</v>
      </c>
      <c r="T9" s="345"/>
      <c r="U9" s="421"/>
      <c r="V9" s="422"/>
      <c r="W9" s="423"/>
      <c r="X9" s="344"/>
      <c r="Y9" s="260"/>
      <c r="Z9" s="268"/>
      <c r="AA9" s="277"/>
    </row>
    <row r="10" spans="1:27" ht="9.9499999999999993" customHeight="1">
      <c r="A10" s="344"/>
      <c r="B10" s="344"/>
      <c r="C10" s="468"/>
      <c r="D10" s="469"/>
      <c r="E10" s="462"/>
      <c r="F10" s="463"/>
      <c r="G10" s="463"/>
      <c r="H10" s="33" t="str">
        <f t="shared" si="7"/>
        <v/>
      </c>
      <c r="I10" s="20" t="str">
        <f t="shared" si="8"/>
        <v/>
      </c>
      <c r="J10" s="260"/>
      <c r="K10" s="261"/>
      <c r="L10" s="177" t="str">
        <f t="shared" si="0"/>
        <v xml:space="preserve"> </v>
      </c>
      <c r="M10" s="178" t="str">
        <f t="shared" si="1"/>
        <v xml:space="preserve"> </v>
      </c>
      <c r="N10" s="179" t="str">
        <f t="shared" si="2"/>
        <v xml:space="preserve"> </v>
      </c>
      <c r="O10" s="74" t="str">
        <f t="shared" si="4"/>
        <v>No Thrower</v>
      </c>
      <c r="P10" s="159">
        <f t="shared" si="5"/>
        <v>0</v>
      </c>
      <c r="Q10" s="86" t="str">
        <f t="shared" si="6"/>
        <v/>
      </c>
      <c r="R10" s="86" t="str">
        <f t="shared" si="6"/>
        <v/>
      </c>
      <c r="S10" s="63">
        <f t="shared" si="3"/>
        <v>0</v>
      </c>
      <c r="T10" s="345"/>
      <c r="U10" s="332" t="s">
        <v>24</v>
      </c>
      <c r="V10" s="333"/>
      <c r="W10" s="334"/>
      <c r="X10" s="344"/>
      <c r="Y10" s="260"/>
      <c r="Z10" s="268"/>
      <c r="AA10" s="277"/>
    </row>
    <row r="11" spans="1:27" ht="9.9499999999999993" customHeight="1">
      <c r="A11" s="344"/>
      <c r="B11" s="344"/>
      <c r="C11" s="468"/>
      <c r="D11" s="469"/>
      <c r="E11" s="462"/>
      <c r="F11" s="463"/>
      <c r="G11" s="463"/>
      <c r="H11" s="33" t="str">
        <f t="shared" si="7"/>
        <v/>
      </c>
      <c r="I11" s="20" t="str">
        <f t="shared" si="8"/>
        <v/>
      </c>
      <c r="J11" s="260"/>
      <c r="K11" s="261"/>
      <c r="L11" s="177" t="str">
        <f t="shared" si="0"/>
        <v xml:space="preserve"> </v>
      </c>
      <c r="M11" s="178" t="str">
        <f t="shared" si="1"/>
        <v xml:space="preserve"> </v>
      </c>
      <c r="N11" s="179" t="str">
        <f t="shared" si="2"/>
        <v xml:space="preserve"> </v>
      </c>
      <c r="O11" s="74" t="str">
        <f t="shared" si="4"/>
        <v>No Thrower</v>
      </c>
      <c r="P11" s="159">
        <f t="shared" si="5"/>
        <v>0</v>
      </c>
      <c r="Q11" s="86" t="str">
        <f t="shared" si="6"/>
        <v/>
      </c>
      <c r="R11" s="86" t="str">
        <f t="shared" si="6"/>
        <v/>
      </c>
      <c r="S11" s="63">
        <f t="shared" si="3"/>
        <v>0</v>
      </c>
      <c r="T11" s="345"/>
      <c r="U11" s="326"/>
      <c r="V11" s="327"/>
      <c r="W11" s="328"/>
      <c r="X11" s="344"/>
      <c r="Y11" s="260"/>
      <c r="Z11" s="268"/>
      <c r="AA11" s="277"/>
    </row>
    <row r="12" spans="1:27" ht="9.9499999999999993" customHeight="1">
      <c r="A12" s="344"/>
      <c r="B12" s="344"/>
      <c r="C12" s="468"/>
      <c r="D12" s="469"/>
      <c r="E12" s="462"/>
      <c r="F12" s="463"/>
      <c r="G12" s="463"/>
      <c r="H12" s="33" t="str">
        <f t="shared" si="7"/>
        <v/>
      </c>
      <c r="I12" s="20" t="str">
        <f t="shared" si="8"/>
        <v/>
      </c>
      <c r="J12" s="260"/>
      <c r="K12" s="261"/>
      <c r="L12" s="177" t="str">
        <f t="shared" si="0"/>
        <v xml:space="preserve"> </v>
      </c>
      <c r="M12" s="178" t="str">
        <f t="shared" si="1"/>
        <v xml:space="preserve"> </v>
      </c>
      <c r="N12" s="179" t="str">
        <f t="shared" si="2"/>
        <v xml:space="preserve"> </v>
      </c>
      <c r="O12" s="74" t="str">
        <f t="shared" si="4"/>
        <v>No Thrower</v>
      </c>
      <c r="P12" s="159">
        <f t="shared" si="5"/>
        <v>0</v>
      </c>
      <c r="Q12" s="86" t="str">
        <f t="shared" si="6"/>
        <v/>
      </c>
      <c r="R12" s="86" t="str">
        <f t="shared" si="6"/>
        <v/>
      </c>
      <c r="S12" s="63">
        <f t="shared" si="3"/>
        <v>0</v>
      </c>
      <c r="T12" s="345"/>
      <c r="U12" s="329"/>
      <c r="V12" s="330"/>
      <c r="W12" s="331"/>
      <c r="X12" s="344"/>
      <c r="Y12" s="267"/>
      <c r="Z12" s="268"/>
      <c r="AA12" s="277"/>
    </row>
    <row r="13" spans="1:27" ht="9.9499999999999993" customHeight="1">
      <c r="A13" s="344"/>
      <c r="B13" s="344"/>
      <c r="C13" s="468"/>
      <c r="D13" s="469"/>
      <c r="E13" s="462"/>
      <c r="F13" s="463"/>
      <c r="G13" s="463"/>
      <c r="H13" s="33" t="str">
        <f t="shared" si="7"/>
        <v/>
      </c>
      <c r="I13" s="20" t="str">
        <f t="shared" si="8"/>
        <v/>
      </c>
      <c r="J13" s="260"/>
      <c r="K13" s="261"/>
      <c r="L13" s="177" t="str">
        <f t="shared" si="0"/>
        <v xml:space="preserve"> </v>
      </c>
      <c r="M13" s="178" t="str">
        <f t="shared" si="1"/>
        <v xml:space="preserve"> </v>
      </c>
      <c r="N13" s="179" t="str">
        <f t="shared" si="2"/>
        <v xml:space="preserve"> </v>
      </c>
      <c r="O13" s="74" t="str">
        <f t="shared" si="4"/>
        <v>No Thrower</v>
      </c>
      <c r="P13" s="159">
        <f t="shared" si="5"/>
        <v>0</v>
      </c>
      <c r="Q13" s="86" t="str">
        <f t="shared" si="6"/>
        <v/>
      </c>
      <c r="R13" s="86" t="str">
        <f t="shared" si="6"/>
        <v/>
      </c>
      <c r="S13" s="63">
        <f t="shared" si="3"/>
        <v>0</v>
      </c>
      <c r="T13" s="345"/>
      <c r="U13" s="332"/>
      <c r="V13" s="333"/>
      <c r="W13" s="334"/>
      <c r="X13" s="344"/>
      <c r="Y13" s="267"/>
      <c r="Z13" s="268"/>
      <c r="AA13" s="277"/>
    </row>
    <row r="14" spans="1:27" ht="9.9499999999999993" customHeight="1">
      <c r="A14" s="344"/>
      <c r="B14" s="344"/>
      <c r="C14" s="468"/>
      <c r="D14" s="469"/>
      <c r="E14" s="462"/>
      <c r="F14" s="463"/>
      <c r="G14" s="463"/>
      <c r="H14" s="33" t="str">
        <f t="shared" si="7"/>
        <v/>
      </c>
      <c r="I14" s="20" t="str">
        <f t="shared" si="8"/>
        <v/>
      </c>
      <c r="J14" s="260"/>
      <c r="K14" s="261"/>
      <c r="L14" s="177" t="str">
        <f t="shared" si="0"/>
        <v xml:space="preserve"> </v>
      </c>
      <c r="M14" s="178" t="str">
        <f t="shared" si="1"/>
        <v xml:space="preserve"> </v>
      </c>
      <c r="N14" s="179" t="str">
        <f t="shared" si="2"/>
        <v xml:space="preserve"> </v>
      </c>
      <c r="O14" s="74" t="str">
        <f t="shared" si="4"/>
        <v>No Thrower</v>
      </c>
      <c r="P14" s="159">
        <f t="shared" si="5"/>
        <v>0</v>
      </c>
      <c r="Q14" s="86" t="str">
        <f t="shared" si="6"/>
        <v/>
      </c>
      <c r="R14" s="86" t="str">
        <f t="shared" si="6"/>
        <v/>
      </c>
      <c r="S14" s="63">
        <f t="shared" si="3"/>
        <v>0</v>
      </c>
      <c r="T14" s="345"/>
      <c r="U14" s="326"/>
      <c r="V14" s="327"/>
      <c r="W14" s="328"/>
      <c r="X14" s="344"/>
      <c r="Y14" s="267"/>
      <c r="Z14" s="268"/>
      <c r="AA14" s="277"/>
    </row>
    <row r="15" spans="1:27" ht="9.9499999999999993" customHeight="1">
      <c r="A15" s="344"/>
      <c r="B15" s="344"/>
      <c r="C15" s="468"/>
      <c r="D15" s="469"/>
      <c r="E15" s="462"/>
      <c r="F15" s="463"/>
      <c r="G15" s="463"/>
      <c r="H15" s="33" t="str">
        <f t="shared" si="7"/>
        <v/>
      </c>
      <c r="I15" s="20" t="str">
        <f t="shared" si="8"/>
        <v/>
      </c>
      <c r="J15" s="260"/>
      <c r="K15" s="261"/>
      <c r="L15" s="177" t="str">
        <f t="shared" si="0"/>
        <v xml:space="preserve"> </v>
      </c>
      <c r="M15" s="178" t="str">
        <f t="shared" si="1"/>
        <v xml:space="preserve"> </v>
      </c>
      <c r="N15" s="179" t="str">
        <f t="shared" si="2"/>
        <v xml:space="preserve"> </v>
      </c>
      <c r="O15" s="74" t="str">
        <f t="shared" si="4"/>
        <v>No Thrower</v>
      </c>
      <c r="P15" s="159">
        <f t="shared" si="5"/>
        <v>0</v>
      </c>
      <c r="Q15" s="86" t="str">
        <f t="shared" si="6"/>
        <v/>
      </c>
      <c r="R15" s="86" t="str">
        <f t="shared" si="6"/>
        <v/>
      </c>
      <c r="S15" s="63">
        <f t="shared" si="3"/>
        <v>0</v>
      </c>
      <c r="T15" s="345"/>
      <c r="U15" s="329"/>
      <c r="V15" s="330"/>
      <c r="W15" s="331"/>
      <c r="X15" s="344"/>
      <c r="Y15" s="267"/>
      <c r="Z15" s="268"/>
      <c r="AA15" s="277"/>
    </row>
    <row r="16" spans="1:27" ht="9.9499999999999993" customHeight="1">
      <c r="A16" s="344"/>
      <c r="B16" s="344"/>
      <c r="C16" s="468"/>
      <c r="D16" s="469"/>
      <c r="E16" s="462"/>
      <c r="F16" s="463"/>
      <c r="G16" s="463"/>
      <c r="H16" s="35" t="str">
        <f t="shared" si="7"/>
        <v/>
      </c>
      <c r="I16" s="224" t="str">
        <f t="shared" si="8"/>
        <v/>
      </c>
      <c r="J16" s="260"/>
      <c r="K16" s="261"/>
      <c r="L16" s="177" t="str">
        <f t="shared" si="0"/>
        <v xml:space="preserve"> </v>
      </c>
      <c r="M16" s="178" t="str">
        <f t="shared" si="1"/>
        <v xml:space="preserve"> </v>
      </c>
      <c r="N16" s="179" t="str">
        <f t="shared" si="2"/>
        <v xml:space="preserve"> </v>
      </c>
      <c r="O16" s="74" t="str">
        <f t="shared" si="4"/>
        <v>No Thrower</v>
      </c>
      <c r="P16" s="159">
        <f t="shared" si="5"/>
        <v>0</v>
      </c>
      <c r="Q16" s="86" t="str">
        <f t="shared" si="6"/>
        <v/>
      </c>
      <c r="R16" s="86" t="str">
        <f t="shared" si="6"/>
        <v/>
      </c>
      <c r="S16" s="63">
        <f t="shared" si="3"/>
        <v>0</v>
      </c>
      <c r="T16" s="345"/>
      <c r="U16" s="332"/>
      <c r="V16" s="333"/>
      <c r="W16" s="334"/>
      <c r="X16" s="344"/>
      <c r="Y16" s="267"/>
      <c r="Z16" s="268"/>
      <c r="AA16" s="277"/>
    </row>
    <row r="17" spans="1:27" ht="9.9499999999999993" customHeight="1">
      <c r="A17" s="344"/>
      <c r="B17" s="344"/>
      <c r="C17" s="468"/>
      <c r="D17" s="469"/>
      <c r="E17" s="462"/>
      <c r="F17" s="463"/>
      <c r="G17" s="463"/>
      <c r="H17" s="7" t="str">
        <f t="shared" si="7"/>
        <v/>
      </c>
      <c r="I17" s="10" t="str">
        <f t="shared" si="8"/>
        <v/>
      </c>
      <c r="J17" s="262"/>
      <c r="K17" s="261"/>
      <c r="L17" s="177" t="str">
        <f t="shared" si="0"/>
        <v xml:space="preserve"> </v>
      </c>
      <c r="M17" s="178" t="str">
        <f t="shared" si="1"/>
        <v xml:space="preserve"> </v>
      </c>
      <c r="N17" s="179" t="str">
        <f t="shared" si="2"/>
        <v xml:space="preserve"> </v>
      </c>
      <c r="O17" s="74" t="str">
        <f t="shared" si="4"/>
        <v>No Thrower</v>
      </c>
      <c r="P17" s="159">
        <f t="shared" si="5"/>
        <v>0</v>
      </c>
      <c r="Q17" s="86" t="str">
        <f t="shared" si="6"/>
        <v/>
      </c>
      <c r="R17" s="86" t="str">
        <f t="shared" si="6"/>
        <v/>
      </c>
      <c r="S17" s="63">
        <f t="shared" si="3"/>
        <v>0</v>
      </c>
      <c r="T17" s="345"/>
      <c r="U17" s="326"/>
      <c r="V17" s="327"/>
      <c r="W17" s="328"/>
      <c r="X17" s="344"/>
      <c r="Y17" s="267"/>
      <c r="Z17" s="268"/>
      <c r="AA17" s="277"/>
    </row>
    <row r="18" spans="1:27" ht="9.9499999999999993" customHeight="1">
      <c r="A18" s="344"/>
      <c r="B18" s="344"/>
      <c r="C18" s="468"/>
      <c r="D18" s="469"/>
      <c r="E18" s="462"/>
      <c r="F18" s="463"/>
      <c r="G18" s="463"/>
      <c r="H18" s="7" t="str">
        <f t="shared" si="7"/>
        <v/>
      </c>
      <c r="I18" s="10" t="str">
        <f t="shared" si="8"/>
        <v/>
      </c>
      <c r="J18" s="262"/>
      <c r="K18" s="261"/>
      <c r="L18" s="177" t="str">
        <f t="shared" si="0"/>
        <v xml:space="preserve"> </v>
      </c>
      <c r="M18" s="178" t="str">
        <f t="shared" si="1"/>
        <v xml:space="preserve"> </v>
      </c>
      <c r="N18" s="179" t="str">
        <f t="shared" si="2"/>
        <v xml:space="preserve"> </v>
      </c>
      <c r="O18" s="74" t="str">
        <f t="shared" si="4"/>
        <v>No Thrower</v>
      </c>
      <c r="P18" s="159">
        <f t="shared" si="5"/>
        <v>0</v>
      </c>
      <c r="Q18" s="86" t="str">
        <f t="shared" si="6"/>
        <v/>
      </c>
      <c r="R18" s="86" t="str">
        <f t="shared" si="6"/>
        <v/>
      </c>
      <c r="S18" s="63">
        <f t="shared" si="3"/>
        <v>0</v>
      </c>
      <c r="T18" s="345"/>
      <c r="U18" s="329"/>
      <c r="V18" s="330"/>
      <c r="W18" s="331"/>
      <c r="X18" s="344"/>
      <c r="Y18" s="267"/>
      <c r="Z18" s="268"/>
      <c r="AA18" s="277"/>
    </row>
    <row r="19" spans="1:27" ht="9.9499999999999993" customHeight="1">
      <c r="A19" s="344"/>
      <c r="B19" s="344"/>
      <c r="C19" s="468"/>
      <c r="D19" s="469"/>
      <c r="E19" s="462"/>
      <c r="F19" s="463"/>
      <c r="G19" s="463"/>
      <c r="H19" s="34" t="str">
        <f t="shared" si="7"/>
        <v/>
      </c>
      <c r="I19" s="21" t="str">
        <f t="shared" si="8"/>
        <v/>
      </c>
      <c r="J19" s="260"/>
      <c r="K19" s="261"/>
      <c r="L19" s="177" t="str">
        <f t="shared" si="0"/>
        <v xml:space="preserve"> </v>
      </c>
      <c r="M19" s="178" t="str">
        <f t="shared" si="1"/>
        <v xml:space="preserve"> </v>
      </c>
      <c r="N19" s="179" t="str">
        <f t="shared" si="2"/>
        <v xml:space="preserve"> </v>
      </c>
      <c r="O19" s="74" t="str">
        <f t="shared" si="4"/>
        <v>No Thrower</v>
      </c>
      <c r="P19" s="159">
        <f t="shared" si="5"/>
        <v>0</v>
      </c>
      <c r="Q19" s="86" t="str">
        <f t="shared" si="6"/>
        <v/>
      </c>
      <c r="R19" s="86" t="str">
        <f t="shared" si="6"/>
        <v/>
      </c>
      <c r="S19" s="63">
        <f t="shared" si="3"/>
        <v>0</v>
      </c>
      <c r="T19" s="345"/>
      <c r="U19" s="332"/>
      <c r="V19" s="333"/>
      <c r="W19" s="334"/>
      <c r="X19" s="344"/>
      <c r="Y19" s="267"/>
      <c r="Z19" s="268"/>
      <c r="AA19" s="277"/>
    </row>
    <row r="20" spans="1:27" ht="9.9499999999999993" customHeight="1">
      <c r="A20" s="344"/>
      <c r="B20" s="344"/>
      <c r="C20" s="468"/>
      <c r="D20" s="469"/>
      <c r="E20" s="462"/>
      <c r="F20" s="463"/>
      <c r="G20" s="463"/>
      <c r="H20" s="33" t="str">
        <f t="shared" si="7"/>
        <v/>
      </c>
      <c r="I20" s="20" t="str">
        <f t="shared" si="8"/>
        <v/>
      </c>
      <c r="J20" s="260"/>
      <c r="K20" s="261"/>
      <c r="L20" s="177" t="str">
        <f t="shared" si="0"/>
        <v xml:space="preserve"> </v>
      </c>
      <c r="M20" s="178" t="str">
        <f t="shared" si="1"/>
        <v xml:space="preserve"> </v>
      </c>
      <c r="N20" s="179" t="str">
        <f t="shared" si="2"/>
        <v xml:space="preserve"> </v>
      </c>
      <c r="O20" s="74" t="str">
        <f t="shared" si="4"/>
        <v>No Thrower</v>
      </c>
      <c r="P20" s="159">
        <f t="shared" si="5"/>
        <v>0</v>
      </c>
      <c r="Q20" s="86" t="str">
        <f t="shared" si="6"/>
        <v/>
      </c>
      <c r="R20" s="86" t="str">
        <f t="shared" si="6"/>
        <v/>
      </c>
      <c r="S20" s="63">
        <f t="shared" si="3"/>
        <v>0</v>
      </c>
      <c r="T20" s="345"/>
      <c r="U20" s="326"/>
      <c r="V20" s="327"/>
      <c r="W20" s="328"/>
      <c r="X20" s="344"/>
      <c r="Y20" s="267"/>
      <c r="Z20" s="268"/>
      <c r="AA20" s="277"/>
    </row>
    <row r="21" spans="1:27" ht="9.9499999999999993" customHeight="1">
      <c r="A21" s="344"/>
      <c r="B21" s="344"/>
      <c r="C21" s="468"/>
      <c r="D21" s="469"/>
      <c r="E21" s="462"/>
      <c r="F21" s="463"/>
      <c r="G21" s="463"/>
      <c r="H21" s="34" t="str">
        <f t="shared" si="7"/>
        <v/>
      </c>
      <c r="I21" s="21" t="str">
        <f t="shared" si="8"/>
        <v/>
      </c>
      <c r="J21" s="260"/>
      <c r="K21" s="261"/>
      <c r="L21" s="177" t="str">
        <f t="shared" si="0"/>
        <v xml:space="preserve"> </v>
      </c>
      <c r="M21" s="178" t="str">
        <f t="shared" si="1"/>
        <v xml:space="preserve"> </v>
      </c>
      <c r="N21" s="179" t="str">
        <f t="shared" si="2"/>
        <v xml:space="preserve"> </v>
      </c>
      <c r="O21" s="74" t="str">
        <f t="shared" si="4"/>
        <v>No Thrower</v>
      </c>
      <c r="P21" s="159">
        <f t="shared" si="5"/>
        <v>0</v>
      </c>
      <c r="Q21" s="86" t="str">
        <f t="shared" si="6"/>
        <v/>
      </c>
      <c r="R21" s="86" t="str">
        <f t="shared" si="6"/>
        <v/>
      </c>
      <c r="S21" s="63">
        <f t="shared" si="3"/>
        <v>0</v>
      </c>
      <c r="T21" s="345"/>
      <c r="U21" s="329"/>
      <c r="V21" s="330"/>
      <c r="W21" s="331"/>
      <c r="X21" s="344"/>
      <c r="Y21" s="267"/>
      <c r="Z21" s="268"/>
      <c r="AA21" s="277"/>
    </row>
    <row r="22" spans="1:27" ht="9.9499999999999993" customHeight="1">
      <c r="A22" s="344"/>
      <c r="B22" s="344"/>
      <c r="C22" s="468"/>
      <c r="D22" s="469"/>
      <c r="E22" s="462"/>
      <c r="F22" s="463"/>
      <c r="G22" s="463"/>
      <c r="H22" s="34" t="str">
        <f t="shared" si="7"/>
        <v/>
      </c>
      <c r="I22" s="21" t="str">
        <f t="shared" si="8"/>
        <v/>
      </c>
      <c r="J22" s="260"/>
      <c r="K22" s="261"/>
      <c r="L22" s="177" t="str">
        <f t="shared" si="0"/>
        <v xml:space="preserve"> </v>
      </c>
      <c r="M22" s="178" t="str">
        <f t="shared" si="1"/>
        <v xml:space="preserve"> </v>
      </c>
      <c r="N22" s="179" t="str">
        <f t="shared" si="2"/>
        <v xml:space="preserve"> </v>
      </c>
      <c r="O22" s="74" t="str">
        <f t="shared" si="4"/>
        <v>No Thrower</v>
      </c>
      <c r="P22" s="159">
        <f t="shared" si="5"/>
        <v>0</v>
      </c>
      <c r="Q22" s="86" t="str">
        <f t="shared" si="6"/>
        <v/>
      </c>
      <c r="R22" s="86" t="str">
        <f t="shared" si="6"/>
        <v/>
      </c>
      <c r="S22" s="63">
        <f t="shared" si="3"/>
        <v>0</v>
      </c>
      <c r="T22" s="345"/>
      <c r="U22" s="366"/>
      <c r="V22" s="367"/>
      <c r="W22" s="368"/>
      <c r="X22" s="344"/>
      <c r="Y22" s="267"/>
      <c r="Z22" s="268"/>
      <c r="AA22" s="277"/>
    </row>
    <row r="23" spans="1:27" ht="9.9499999999999993" customHeight="1">
      <c r="A23" s="344"/>
      <c r="B23" s="344"/>
      <c r="C23" s="468"/>
      <c r="D23" s="469"/>
      <c r="E23" s="462"/>
      <c r="F23" s="463"/>
      <c r="G23" s="463"/>
      <c r="H23" s="33" t="str">
        <f t="shared" si="7"/>
        <v/>
      </c>
      <c r="I23" s="20" t="str">
        <f t="shared" si="8"/>
        <v/>
      </c>
      <c r="J23" s="260"/>
      <c r="K23" s="261"/>
      <c r="L23" s="177" t="str">
        <f t="shared" si="0"/>
        <v xml:space="preserve"> </v>
      </c>
      <c r="M23" s="178" t="str">
        <f t="shared" si="1"/>
        <v xml:space="preserve"> </v>
      </c>
      <c r="N23" s="179" t="str">
        <f t="shared" si="2"/>
        <v xml:space="preserve"> </v>
      </c>
      <c r="O23" s="74" t="str">
        <f t="shared" si="4"/>
        <v>No Thrower</v>
      </c>
      <c r="P23" s="159">
        <f t="shared" si="5"/>
        <v>0</v>
      </c>
      <c r="Q23" s="86" t="str">
        <f t="shared" si="6"/>
        <v/>
      </c>
      <c r="R23" s="86" t="str">
        <f t="shared" si="6"/>
        <v/>
      </c>
      <c r="S23" s="63">
        <f t="shared" si="3"/>
        <v>0</v>
      </c>
      <c r="T23" s="345"/>
      <c r="U23" s="369"/>
      <c r="V23" s="370"/>
      <c r="W23" s="371"/>
      <c r="X23" s="344"/>
      <c r="Y23" s="267"/>
      <c r="Z23" s="268"/>
      <c r="AA23" s="277"/>
    </row>
    <row r="24" spans="1:27" ht="9.9499999999999993" customHeight="1">
      <c r="A24" s="344"/>
      <c r="B24" s="344"/>
      <c r="C24" s="468"/>
      <c r="D24" s="469"/>
      <c r="E24" s="462"/>
      <c r="F24" s="463"/>
      <c r="G24" s="463"/>
      <c r="H24" s="33" t="str">
        <f t="shared" si="7"/>
        <v/>
      </c>
      <c r="I24" s="20" t="str">
        <f t="shared" si="8"/>
        <v/>
      </c>
      <c r="J24" s="260"/>
      <c r="K24" s="261"/>
      <c r="L24" s="177" t="str">
        <f t="shared" si="0"/>
        <v xml:space="preserve"> </v>
      </c>
      <c r="M24" s="178" t="str">
        <f t="shared" si="1"/>
        <v xml:space="preserve"> </v>
      </c>
      <c r="N24" s="179" t="str">
        <f t="shared" si="2"/>
        <v xml:space="preserve"> </v>
      </c>
      <c r="O24" s="74" t="str">
        <f t="shared" si="4"/>
        <v>No Thrower</v>
      </c>
      <c r="P24" s="159">
        <f t="shared" si="5"/>
        <v>0</v>
      </c>
      <c r="Q24" s="86" t="str">
        <f t="shared" si="6"/>
        <v/>
      </c>
      <c r="R24" s="86" t="str">
        <f t="shared" si="6"/>
        <v/>
      </c>
      <c r="S24" s="63">
        <f t="shared" si="3"/>
        <v>0</v>
      </c>
      <c r="T24" s="345"/>
      <c r="U24" s="372"/>
      <c r="V24" s="373"/>
      <c r="W24" s="374"/>
      <c r="X24" s="344"/>
      <c r="Y24" s="267"/>
      <c r="Z24" s="268"/>
      <c r="AA24" s="277"/>
    </row>
    <row r="25" spans="1:27" ht="9.9499999999999993" customHeight="1">
      <c r="A25" s="344"/>
      <c r="B25" s="344"/>
      <c r="C25" s="468"/>
      <c r="D25" s="469"/>
      <c r="E25" s="462"/>
      <c r="F25" s="463"/>
      <c r="G25" s="463"/>
      <c r="H25" s="7" t="str">
        <f t="shared" si="7"/>
        <v/>
      </c>
      <c r="I25" s="10" t="str">
        <f t="shared" si="8"/>
        <v/>
      </c>
      <c r="J25" s="262"/>
      <c r="K25" s="261"/>
      <c r="L25" s="177" t="str">
        <f t="shared" si="0"/>
        <v xml:space="preserve"> </v>
      </c>
      <c r="M25" s="178" t="str">
        <f t="shared" si="1"/>
        <v xml:space="preserve"> </v>
      </c>
      <c r="N25" s="179" t="str">
        <f t="shared" si="2"/>
        <v xml:space="preserve"> </v>
      </c>
      <c r="O25" s="74" t="str">
        <f t="shared" si="4"/>
        <v>No Thrower</v>
      </c>
      <c r="P25" s="159">
        <f t="shared" si="5"/>
        <v>0</v>
      </c>
      <c r="Q25" s="86" t="str">
        <f t="shared" si="6"/>
        <v/>
      </c>
      <c r="R25" s="86" t="str">
        <f t="shared" si="6"/>
        <v/>
      </c>
      <c r="S25" s="63">
        <f t="shared" si="3"/>
        <v>0</v>
      </c>
      <c r="T25" s="345"/>
      <c r="U25" s="424"/>
      <c r="V25" s="425"/>
      <c r="W25" s="426"/>
      <c r="X25" s="344"/>
      <c r="Y25" s="267"/>
      <c r="Z25" s="268"/>
      <c r="AA25" s="277"/>
    </row>
    <row r="26" spans="1:27" ht="9.9499999999999993" customHeight="1">
      <c r="A26" s="344"/>
      <c r="B26" s="344"/>
      <c r="C26" s="468"/>
      <c r="D26" s="469"/>
      <c r="E26" s="462"/>
      <c r="F26" s="463"/>
      <c r="G26" s="463"/>
      <c r="H26" s="7" t="str">
        <f t="shared" si="7"/>
        <v/>
      </c>
      <c r="I26" s="10" t="str">
        <f t="shared" si="8"/>
        <v/>
      </c>
      <c r="J26" s="262"/>
      <c r="K26" s="261"/>
      <c r="L26" s="177" t="str">
        <f t="shared" si="0"/>
        <v xml:space="preserve"> </v>
      </c>
      <c r="M26" s="178" t="str">
        <f t="shared" si="1"/>
        <v xml:space="preserve"> </v>
      </c>
      <c r="N26" s="179" t="str">
        <f t="shared" si="2"/>
        <v xml:space="preserve"> </v>
      </c>
      <c r="O26" s="74" t="str">
        <f t="shared" si="4"/>
        <v>No Thrower</v>
      </c>
      <c r="P26" s="159">
        <f t="shared" si="5"/>
        <v>0</v>
      </c>
      <c r="Q26" s="86" t="str">
        <f t="shared" si="6"/>
        <v/>
      </c>
      <c r="R26" s="86" t="str">
        <f t="shared" si="6"/>
        <v/>
      </c>
      <c r="S26" s="63">
        <f t="shared" si="3"/>
        <v>0</v>
      </c>
      <c r="T26" s="345"/>
      <c r="U26" s="424"/>
      <c r="V26" s="425"/>
      <c r="W26" s="426"/>
      <c r="X26" s="344"/>
      <c r="Y26" s="267"/>
      <c r="Z26" s="268"/>
      <c r="AA26" s="277"/>
    </row>
    <row r="27" spans="1:27" ht="9.9499999999999993" customHeight="1">
      <c r="A27" s="344"/>
      <c r="B27" s="344"/>
      <c r="C27" s="468"/>
      <c r="D27" s="469"/>
      <c r="E27" s="462"/>
      <c r="F27" s="463"/>
      <c r="G27" s="463"/>
      <c r="H27" s="33" t="str">
        <f t="shared" si="7"/>
        <v/>
      </c>
      <c r="I27" s="20" t="str">
        <f t="shared" si="8"/>
        <v/>
      </c>
      <c r="J27" s="260"/>
      <c r="K27" s="261"/>
      <c r="L27" s="177" t="str">
        <f t="shared" si="0"/>
        <v xml:space="preserve"> </v>
      </c>
      <c r="M27" s="178" t="str">
        <f t="shared" si="1"/>
        <v xml:space="preserve"> </v>
      </c>
      <c r="N27" s="179" t="str">
        <f t="shared" si="2"/>
        <v xml:space="preserve"> </v>
      </c>
      <c r="O27" s="74" t="str">
        <f t="shared" si="4"/>
        <v>No Thrower</v>
      </c>
      <c r="P27" s="159">
        <f t="shared" si="5"/>
        <v>0</v>
      </c>
      <c r="Q27" s="86" t="str">
        <f t="shared" si="6"/>
        <v/>
      </c>
      <c r="R27" s="86" t="str">
        <f t="shared" si="6"/>
        <v/>
      </c>
      <c r="S27" s="63">
        <f t="shared" si="3"/>
        <v>0</v>
      </c>
      <c r="T27" s="345"/>
      <c r="U27" s="424"/>
      <c r="V27" s="425"/>
      <c r="W27" s="426"/>
      <c r="X27" s="344"/>
      <c r="Y27" s="267"/>
      <c r="Z27" s="268"/>
      <c r="AA27" s="277"/>
    </row>
    <row r="28" spans="1:27" ht="9.9499999999999993" customHeight="1">
      <c r="A28" s="344"/>
      <c r="B28" s="344"/>
      <c r="C28" s="468"/>
      <c r="D28" s="469"/>
      <c r="E28" s="462"/>
      <c r="F28" s="463"/>
      <c r="G28" s="463"/>
      <c r="H28" s="33" t="str">
        <f t="shared" si="7"/>
        <v/>
      </c>
      <c r="I28" s="20" t="str">
        <f t="shared" si="8"/>
        <v/>
      </c>
      <c r="J28" s="260"/>
      <c r="K28" s="261"/>
      <c r="L28" s="177" t="str">
        <f t="shared" si="0"/>
        <v xml:space="preserve"> </v>
      </c>
      <c r="M28" s="178" t="str">
        <f t="shared" si="1"/>
        <v xml:space="preserve"> </v>
      </c>
      <c r="N28" s="179" t="str">
        <f t="shared" si="2"/>
        <v xml:space="preserve"> </v>
      </c>
      <c r="O28" s="74" t="str">
        <f t="shared" si="4"/>
        <v>No Thrower</v>
      </c>
      <c r="P28" s="159">
        <f t="shared" si="5"/>
        <v>0</v>
      </c>
      <c r="Q28" s="86" t="str">
        <f t="shared" si="6"/>
        <v/>
      </c>
      <c r="R28" s="86" t="str">
        <f t="shared" si="6"/>
        <v/>
      </c>
      <c r="S28" s="63">
        <f t="shared" si="3"/>
        <v>0</v>
      </c>
      <c r="T28" s="345"/>
      <c r="U28" s="424"/>
      <c r="V28" s="425"/>
      <c r="W28" s="426"/>
      <c r="X28" s="344"/>
      <c r="Y28" s="267"/>
      <c r="Z28" s="268"/>
      <c r="AA28" s="277"/>
    </row>
    <row r="29" spans="1:27" ht="9.9499999999999993" customHeight="1">
      <c r="A29" s="344"/>
      <c r="B29" s="344"/>
      <c r="C29" s="468"/>
      <c r="D29" s="469"/>
      <c r="E29" s="462"/>
      <c r="F29" s="463"/>
      <c r="G29" s="463"/>
      <c r="H29" s="34" t="str">
        <f t="shared" si="7"/>
        <v/>
      </c>
      <c r="I29" s="21" t="str">
        <f t="shared" si="8"/>
        <v/>
      </c>
      <c r="J29" s="260"/>
      <c r="K29" s="261"/>
      <c r="L29" s="177" t="str">
        <f t="shared" si="0"/>
        <v xml:space="preserve"> </v>
      </c>
      <c r="M29" s="178" t="str">
        <f t="shared" si="1"/>
        <v xml:space="preserve"> </v>
      </c>
      <c r="N29" s="179" t="str">
        <f t="shared" si="2"/>
        <v xml:space="preserve"> </v>
      </c>
      <c r="O29" s="74" t="str">
        <f t="shared" si="4"/>
        <v>No Thrower</v>
      </c>
      <c r="P29" s="159">
        <f t="shared" si="5"/>
        <v>0</v>
      </c>
      <c r="Q29" s="86" t="str">
        <f t="shared" si="6"/>
        <v/>
      </c>
      <c r="R29" s="86" t="str">
        <f t="shared" si="6"/>
        <v/>
      </c>
      <c r="S29" s="63">
        <f t="shared" si="3"/>
        <v>0</v>
      </c>
      <c r="T29" s="345"/>
      <c r="U29" s="424"/>
      <c r="V29" s="425"/>
      <c r="W29" s="426"/>
      <c r="X29" s="344"/>
      <c r="Y29" s="267"/>
      <c r="Z29" s="268"/>
      <c r="AA29" s="277"/>
    </row>
    <row r="30" spans="1:27" ht="9.9499999999999993" customHeight="1" thickBot="1">
      <c r="A30" s="344"/>
      <c r="B30" s="344"/>
      <c r="C30" s="468"/>
      <c r="D30" s="469"/>
      <c r="E30" s="462"/>
      <c r="F30" s="463"/>
      <c r="G30" s="463"/>
      <c r="H30" s="33" t="str">
        <f t="shared" si="7"/>
        <v/>
      </c>
      <c r="I30" s="20" t="str">
        <f t="shared" si="8"/>
        <v/>
      </c>
      <c r="J30" s="260"/>
      <c r="K30" s="261"/>
      <c r="L30" s="177" t="str">
        <f t="shared" si="0"/>
        <v xml:space="preserve"> </v>
      </c>
      <c r="M30" s="178" t="str">
        <f t="shared" si="1"/>
        <v xml:space="preserve"> </v>
      </c>
      <c r="N30" s="179" t="str">
        <f t="shared" si="2"/>
        <v xml:space="preserve"> </v>
      </c>
      <c r="O30" s="74" t="str">
        <f t="shared" si="4"/>
        <v>No Thrower</v>
      </c>
      <c r="P30" s="159">
        <f t="shared" si="5"/>
        <v>0</v>
      </c>
      <c r="Q30" s="86" t="str">
        <f t="shared" si="6"/>
        <v/>
      </c>
      <c r="R30" s="86" t="str">
        <f t="shared" si="6"/>
        <v/>
      </c>
      <c r="S30" s="63">
        <f t="shared" si="3"/>
        <v>0</v>
      </c>
      <c r="T30" s="345"/>
      <c r="U30" s="427"/>
      <c r="V30" s="428"/>
      <c r="W30" s="429"/>
      <c r="X30" s="344"/>
      <c r="Y30" s="267"/>
      <c r="Z30" s="268"/>
      <c r="AA30" s="277"/>
    </row>
    <row r="31" spans="1:27" ht="9.9499999999999993" customHeight="1">
      <c r="A31" s="344"/>
      <c r="B31" s="344"/>
      <c r="C31" s="468"/>
      <c r="D31" s="469"/>
      <c r="E31" s="462"/>
      <c r="F31" s="463"/>
      <c r="G31" s="463"/>
      <c r="H31" s="33" t="str">
        <f t="shared" si="7"/>
        <v/>
      </c>
      <c r="I31" s="20" t="str">
        <f t="shared" si="8"/>
        <v/>
      </c>
      <c r="J31" s="260"/>
      <c r="K31" s="261"/>
      <c r="L31" s="177" t="str">
        <f t="shared" si="0"/>
        <v xml:space="preserve"> </v>
      </c>
      <c r="M31" s="178" t="str">
        <f t="shared" si="1"/>
        <v xml:space="preserve"> </v>
      </c>
      <c r="N31" s="179" t="str">
        <f t="shared" si="2"/>
        <v xml:space="preserve"> </v>
      </c>
      <c r="O31" s="74" t="str">
        <f t="shared" si="4"/>
        <v>No Thrower</v>
      </c>
      <c r="P31" s="159">
        <f t="shared" si="5"/>
        <v>0</v>
      </c>
      <c r="Q31" s="86" t="str">
        <f t="shared" si="6"/>
        <v/>
      </c>
      <c r="R31" s="86" t="str">
        <f t="shared" si="6"/>
        <v/>
      </c>
      <c r="S31" s="63">
        <f t="shared" si="3"/>
        <v>0</v>
      </c>
      <c r="T31" s="345"/>
      <c r="U31" s="447"/>
      <c r="V31" s="447"/>
      <c r="W31" s="447"/>
      <c r="X31" s="344"/>
      <c r="Y31" s="267"/>
      <c r="Z31" s="268"/>
      <c r="AA31" s="277"/>
    </row>
    <row r="32" spans="1:27" ht="9.9499999999999993" customHeight="1">
      <c r="A32" s="344"/>
      <c r="B32" s="344"/>
      <c r="C32" s="468"/>
      <c r="D32" s="469"/>
      <c r="E32" s="462"/>
      <c r="F32" s="463"/>
      <c r="G32" s="463"/>
      <c r="H32" s="33" t="str">
        <f t="shared" si="7"/>
        <v/>
      </c>
      <c r="I32" s="20" t="str">
        <f t="shared" si="8"/>
        <v/>
      </c>
      <c r="J32" s="260"/>
      <c r="K32" s="261"/>
      <c r="L32" s="177" t="str">
        <f t="shared" si="0"/>
        <v xml:space="preserve"> </v>
      </c>
      <c r="M32" s="178" t="str">
        <f t="shared" si="1"/>
        <v xml:space="preserve"> </v>
      </c>
      <c r="N32" s="179" t="str">
        <f t="shared" si="2"/>
        <v xml:space="preserve"> </v>
      </c>
      <c r="O32" s="74" t="str">
        <f t="shared" si="4"/>
        <v>No Thrower</v>
      </c>
      <c r="P32" s="159">
        <f t="shared" si="5"/>
        <v>0</v>
      </c>
      <c r="Q32" s="86" t="str">
        <f t="shared" si="6"/>
        <v/>
      </c>
      <c r="R32" s="86" t="str">
        <f t="shared" si="6"/>
        <v/>
      </c>
      <c r="S32" s="63">
        <f t="shared" si="3"/>
        <v>0</v>
      </c>
      <c r="T32" s="345"/>
      <c r="U32" s="459"/>
      <c r="V32" s="459"/>
      <c r="W32" s="459"/>
      <c r="X32" s="344"/>
      <c r="Y32" s="267"/>
      <c r="Z32" s="268"/>
      <c r="AA32" s="277"/>
    </row>
    <row r="33" spans="1:28" ht="9.9499999999999993" customHeight="1">
      <c r="A33" s="344"/>
      <c r="B33" s="344"/>
      <c r="C33" s="468"/>
      <c r="D33" s="469"/>
      <c r="E33" s="462"/>
      <c r="F33" s="463"/>
      <c r="G33" s="463"/>
      <c r="H33" s="34" t="str">
        <f t="shared" si="7"/>
        <v/>
      </c>
      <c r="I33" s="21" t="str">
        <f t="shared" si="8"/>
        <v/>
      </c>
      <c r="J33" s="260"/>
      <c r="K33" s="261"/>
      <c r="L33" s="177" t="str">
        <f t="shared" si="0"/>
        <v xml:space="preserve"> </v>
      </c>
      <c r="M33" s="178" t="str">
        <f t="shared" si="1"/>
        <v xml:space="preserve"> </v>
      </c>
      <c r="N33" s="179" t="str">
        <f t="shared" si="2"/>
        <v xml:space="preserve"> </v>
      </c>
      <c r="O33" s="74" t="str">
        <f t="shared" si="4"/>
        <v>No Thrower</v>
      </c>
      <c r="P33" s="159">
        <f t="shared" si="5"/>
        <v>0</v>
      </c>
      <c r="Q33" s="86" t="str">
        <f t="shared" si="6"/>
        <v/>
      </c>
      <c r="R33" s="86" t="str">
        <f t="shared" si="6"/>
        <v/>
      </c>
      <c r="S33" s="63">
        <f t="shared" si="3"/>
        <v>0</v>
      </c>
      <c r="T33" s="345"/>
      <c r="U33" s="459"/>
      <c r="V33" s="459"/>
      <c r="W33" s="459"/>
      <c r="X33" s="344"/>
      <c r="Y33" s="267"/>
      <c r="Z33" s="268"/>
      <c r="AA33" s="277"/>
    </row>
    <row r="34" spans="1:28" ht="9.9499999999999993" customHeight="1" thickBot="1">
      <c r="A34" s="344"/>
      <c r="B34" s="344"/>
      <c r="C34" s="468"/>
      <c r="D34" s="469"/>
      <c r="E34" s="464"/>
      <c r="F34" s="465"/>
      <c r="G34" s="465"/>
      <c r="H34" s="9" t="str">
        <f t="shared" si="7"/>
        <v/>
      </c>
      <c r="I34" s="11" t="str">
        <f t="shared" si="8"/>
        <v/>
      </c>
      <c r="J34" s="276"/>
      <c r="K34" s="265"/>
      <c r="L34" s="180" t="str">
        <f t="shared" si="0"/>
        <v xml:space="preserve"> </v>
      </c>
      <c r="M34" s="181" t="str">
        <f t="shared" si="1"/>
        <v xml:space="preserve"> </v>
      </c>
      <c r="N34" s="182" t="str">
        <f t="shared" si="2"/>
        <v xml:space="preserve"> </v>
      </c>
      <c r="O34" s="75" t="str">
        <f t="shared" si="4"/>
        <v>No Thrower</v>
      </c>
      <c r="P34" s="160">
        <f t="shared" si="5"/>
        <v>0</v>
      </c>
      <c r="Q34" s="88" t="str">
        <f t="shared" si="6"/>
        <v/>
      </c>
      <c r="R34" s="88" t="str">
        <f t="shared" si="6"/>
        <v/>
      </c>
      <c r="S34" s="68">
        <f t="shared" si="3"/>
        <v>0</v>
      </c>
      <c r="T34" s="345"/>
      <c r="U34" s="459"/>
      <c r="V34" s="459"/>
      <c r="W34" s="459"/>
      <c r="X34" s="344"/>
      <c r="Y34" s="270"/>
      <c r="Z34" s="271"/>
      <c r="AA34" s="278"/>
    </row>
    <row r="35" spans="1:28" ht="9.9499999999999993" customHeight="1">
      <c r="A35" s="344"/>
      <c r="B35" s="344"/>
      <c r="C35" s="468"/>
      <c r="D35" s="469"/>
      <c r="E35" s="441" t="s">
        <v>7</v>
      </c>
      <c r="F35" s="442"/>
      <c r="G35" s="163">
        <v>1</v>
      </c>
      <c r="H35" s="96" t="str">
        <f>IFERROR(VLOOKUP($G35,$O$3:$S$34,3,0),"")</f>
        <v>Rhiana Drew</v>
      </c>
      <c r="I35" s="225" t="str">
        <f>IFERROR(VLOOKUP($G35,$O$3:$S$34,4,0),"")</f>
        <v>The John Warner School</v>
      </c>
      <c r="J35" s="97" t="str">
        <f>IFERROR(VLOOKUP($G35,$O$3:$S$34,4,0),"")</f>
        <v>The John Warner School</v>
      </c>
      <c r="K35" s="109">
        <f t="shared" ref="K35:K46" si="9">IFERROR(VLOOKUP($G35,$O$3:$S$34,2,0),0)</f>
        <v>33.869999999999997</v>
      </c>
      <c r="L35" s="189" t="str">
        <f t="shared" si="0"/>
        <v xml:space="preserve"> </v>
      </c>
      <c r="M35" s="193" t="str">
        <f t="shared" si="1"/>
        <v xml:space="preserve"> </v>
      </c>
      <c r="N35" s="196" t="str">
        <f t="shared" si="2"/>
        <v xml:space="preserve"> </v>
      </c>
      <c r="O35" s="435" t="s">
        <v>37</v>
      </c>
      <c r="P35" s="161"/>
      <c r="Q35" s="29"/>
      <c r="R35" s="29"/>
      <c r="S35" s="29"/>
      <c r="T35" s="345"/>
      <c r="U35" s="459"/>
      <c r="V35" s="459"/>
      <c r="W35" s="459"/>
      <c r="X35" s="344"/>
      <c r="Y35" s="455"/>
      <c r="Z35" s="455"/>
      <c r="AA35" s="455"/>
    </row>
    <row r="36" spans="1:28" ht="9.9499999999999993" customHeight="1">
      <c r="A36" s="344"/>
      <c r="B36" s="344"/>
      <c r="C36" s="468"/>
      <c r="D36" s="469"/>
      <c r="E36" s="443"/>
      <c r="F36" s="444"/>
      <c r="G36" s="164">
        <v>2</v>
      </c>
      <c r="H36" s="168" t="str">
        <f t="shared" ref="H36:H46" si="10">IFERROR(VLOOKUP($G36,$O$3:$S$34,3,0),"")</f>
        <v>Lily Cotter</v>
      </c>
      <c r="I36" s="228" t="str">
        <f t="shared" ref="I36:I46" si="11">IFERROR(VLOOKUP($G36,$O$3:$S$34,4,0),"")</f>
        <v>The Knights Templar School</v>
      </c>
      <c r="J36" s="103" t="str">
        <f t="shared" ref="J36:J46" si="12">IFERROR(VLOOKUP($G36,$O$3:$S$34,4,0),"")</f>
        <v>The Knights Templar School</v>
      </c>
      <c r="K36" s="166">
        <f t="shared" si="9"/>
        <v>27.2</v>
      </c>
      <c r="L36" s="190" t="str">
        <f t="shared" si="0"/>
        <v xml:space="preserve"> </v>
      </c>
      <c r="M36" s="194" t="str">
        <f t="shared" si="1"/>
        <v xml:space="preserve"> </v>
      </c>
      <c r="N36" s="197" t="str">
        <f t="shared" si="2"/>
        <v xml:space="preserve"> </v>
      </c>
      <c r="O36" s="436"/>
      <c r="P36" s="161"/>
      <c r="Q36" s="29"/>
      <c r="R36" s="29"/>
      <c r="S36" s="29"/>
      <c r="T36" s="345"/>
      <c r="U36" s="459"/>
      <c r="V36" s="459"/>
      <c r="W36" s="459"/>
      <c r="X36" s="344"/>
      <c r="Y36" s="345"/>
      <c r="Z36" s="345"/>
      <c r="AA36" s="345"/>
    </row>
    <row r="37" spans="1:28" ht="9.9499999999999993" customHeight="1" thickBot="1">
      <c r="A37" s="344"/>
      <c r="B37" s="344"/>
      <c r="C37" s="468"/>
      <c r="D37" s="469"/>
      <c r="E37" s="443"/>
      <c r="F37" s="444"/>
      <c r="G37" s="165">
        <v>3</v>
      </c>
      <c r="H37" s="105" t="str">
        <f t="shared" si="10"/>
        <v/>
      </c>
      <c r="I37" s="229" t="str">
        <f t="shared" si="11"/>
        <v/>
      </c>
      <c r="J37" s="104" t="str">
        <f t="shared" si="12"/>
        <v/>
      </c>
      <c r="K37" s="167">
        <f t="shared" si="9"/>
        <v>0</v>
      </c>
      <c r="L37" s="191" t="str">
        <f t="shared" si="0"/>
        <v xml:space="preserve"> </v>
      </c>
      <c r="M37" s="195" t="str">
        <f t="shared" si="1"/>
        <v xml:space="preserve"> </v>
      </c>
      <c r="N37" s="198" t="str">
        <f t="shared" si="2"/>
        <v xml:space="preserve"> </v>
      </c>
      <c r="O37" s="437"/>
      <c r="P37" s="161"/>
      <c r="Q37" s="29"/>
      <c r="R37" s="29"/>
      <c r="S37" s="29"/>
      <c r="T37" s="345"/>
      <c r="U37" s="459"/>
      <c r="V37" s="459"/>
      <c r="W37" s="459"/>
      <c r="X37" s="344"/>
      <c r="Y37" s="345"/>
      <c r="Z37" s="345"/>
      <c r="AA37" s="345"/>
    </row>
    <row r="38" spans="1:28" ht="9.9499999999999993" customHeight="1">
      <c r="A38" s="344"/>
      <c r="B38" s="344"/>
      <c r="C38" s="468"/>
      <c r="D38" s="469"/>
      <c r="E38" s="443"/>
      <c r="F38" s="444"/>
      <c r="G38" s="76">
        <v>4</v>
      </c>
      <c r="H38" s="169" t="str">
        <f t="shared" si="10"/>
        <v/>
      </c>
      <c r="I38" s="62" t="str">
        <f t="shared" si="11"/>
        <v/>
      </c>
      <c r="J38" s="59" t="str">
        <f t="shared" si="12"/>
        <v/>
      </c>
      <c r="K38" s="4">
        <f t="shared" si="9"/>
        <v>0</v>
      </c>
      <c r="L38" s="177" t="str">
        <f t="shared" si="0"/>
        <v xml:space="preserve"> </v>
      </c>
      <c r="M38" s="178" t="str">
        <f t="shared" si="1"/>
        <v xml:space="preserve"> </v>
      </c>
      <c r="N38" s="179" t="str">
        <f t="shared" si="2"/>
        <v xml:space="preserve"> </v>
      </c>
      <c r="O38" s="456" t="str">
        <f ca="1">Entries!A1</f>
        <v>U17 Girls</v>
      </c>
      <c r="P38" s="161"/>
      <c r="Q38" s="29"/>
      <c r="R38" s="29"/>
      <c r="S38" s="29"/>
      <c r="T38" s="345"/>
      <c r="U38" s="459"/>
      <c r="V38" s="459"/>
      <c r="W38" s="459"/>
      <c r="X38" s="344"/>
      <c r="Y38" s="345"/>
      <c r="Z38" s="345"/>
      <c r="AA38" s="345"/>
    </row>
    <row r="39" spans="1:28" ht="9.9499999999999993" customHeight="1">
      <c r="A39" s="344"/>
      <c r="B39" s="344"/>
      <c r="C39" s="468"/>
      <c r="D39" s="469"/>
      <c r="E39" s="443"/>
      <c r="F39" s="444"/>
      <c r="G39" s="76">
        <v>5</v>
      </c>
      <c r="H39" s="169" t="str">
        <f t="shared" si="10"/>
        <v/>
      </c>
      <c r="I39" s="62" t="str">
        <f t="shared" si="11"/>
        <v/>
      </c>
      <c r="J39" s="59" t="str">
        <f t="shared" si="12"/>
        <v/>
      </c>
      <c r="K39" s="4">
        <f t="shared" si="9"/>
        <v>0</v>
      </c>
      <c r="L39" s="177" t="str">
        <f t="shared" si="0"/>
        <v xml:space="preserve"> </v>
      </c>
      <c r="M39" s="178" t="str">
        <f t="shared" si="1"/>
        <v xml:space="preserve"> </v>
      </c>
      <c r="N39" s="179" t="str">
        <f t="shared" si="2"/>
        <v xml:space="preserve"> </v>
      </c>
      <c r="O39" s="457"/>
      <c r="P39" s="161"/>
      <c r="Q39" s="29"/>
      <c r="R39" s="29"/>
      <c r="S39" s="29"/>
      <c r="T39" s="345"/>
      <c r="U39" s="459"/>
      <c r="V39" s="459"/>
      <c r="W39" s="459"/>
      <c r="X39" s="344"/>
      <c r="Y39" s="345"/>
      <c r="Z39" s="345"/>
      <c r="AA39" s="345"/>
    </row>
    <row r="40" spans="1:28" ht="9.9499999999999993" customHeight="1">
      <c r="A40" s="344"/>
      <c r="B40" s="344"/>
      <c r="C40" s="468"/>
      <c r="D40" s="469"/>
      <c r="E40" s="443"/>
      <c r="F40" s="444"/>
      <c r="G40" s="76">
        <v>6</v>
      </c>
      <c r="H40" s="169" t="str">
        <f t="shared" si="10"/>
        <v/>
      </c>
      <c r="I40" s="62" t="str">
        <f t="shared" si="11"/>
        <v/>
      </c>
      <c r="J40" s="59" t="str">
        <f t="shared" si="12"/>
        <v/>
      </c>
      <c r="K40" s="4">
        <f t="shared" si="9"/>
        <v>0</v>
      </c>
      <c r="L40" s="177" t="str">
        <f t="shared" si="0"/>
        <v xml:space="preserve"> </v>
      </c>
      <c r="M40" s="178" t="str">
        <f t="shared" si="1"/>
        <v xml:space="preserve"> </v>
      </c>
      <c r="N40" s="179" t="str">
        <f t="shared" si="2"/>
        <v xml:space="preserve"> </v>
      </c>
      <c r="O40" s="457"/>
      <c r="P40" s="161"/>
      <c r="Q40" s="29"/>
      <c r="R40" s="29"/>
      <c r="S40" s="29"/>
      <c r="T40" s="345"/>
      <c r="U40" s="459"/>
      <c r="V40" s="459"/>
      <c r="W40" s="459"/>
      <c r="X40" s="344"/>
      <c r="Y40" s="345"/>
      <c r="Z40" s="345"/>
      <c r="AA40" s="345"/>
    </row>
    <row r="41" spans="1:28" ht="9.9499999999999993" customHeight="1">
      <c r="A41" s="344"/>
      <c r="B41" s="344"/>
      <c r="C41" s="468"/>
      <c r="D41" s="469"/>
      <c r="E41" s="443"/>
      <c r="F41" s="444"/>
      <c r="G41" s="76">
        <v>7</v>
      </c>
      <c r="H41" s="169" t="str">
        <f t="shared" si="10"/>
        <v/>
      </c>
      <c r="I41" s="62" t="str">
        <f t="shared" si="11"/>
        <v/>
      </c>
      <c r="J41" s="59" t="str">
        <f t="shared" si="12"/>
        <v/>
      </c>
      <c r="K41" s="4">
        <f t="shared" si="9"/>
        <v>0</v>
      </c>
      <c r="L41" s="177" t="str">
        <f t="shared" si="0"/>
        <v xml:space="preserve"> </v>
      </c>
      <c r="M41" s="178" t="str">
        <f t="shared" si="1"/>
        <v xml:space="preserve"> </v>
      </c>
      <c r="N41" s="179" t="str">
        <f t="shared" si="2"/>
        <v xml:space="preserve"> </v>
      </c>
      <c r="O41" s="457"/>
      <c r="P41" s="161"/>
      <c r="Q41" s="29"/>
      <c r="R41" s="29"/>
      <c r="S41" s="29"/>
      <c r="T41" s="345"/>
      <c r="U41" s="459"/>
      <c r="V41" s="459"/>
      <c r="W41" s="459"/>
      <c r="X41" s="344"/>
      <c r="Y41" s="345"/>
      <c r="Z41" s="345"/>
      <c r="AA41" s="345"/>
    </row>
    <row r="42" spans="1:28" ht="9.9499999999999993" customHeight="1" thickBot="1">
      <c r="A42" s="344"/>
      <c r="B42" s="344"/>
      <c r="C42" s="470"/>
      <c r="D42" s="471"/>
      <c r="E42" s="443"/>
      <c r="F42" s="444"/>
      <c r="G42" s="76">
        <v>8</v>
      </c>
      <c r="H42" s="169" t="str">
        <f t="shared" si="10"/>
        <v/>
      </c>
      <c r="I42" s="62" t="str">
        <f t="shared" si="11"/>
        <v/>
      </c>
      <c r="J42" s="59" t="str">
        <f t="shared" si="12"/>
        <v/>
      </c>
      <c r="K42" s="4">
        <f t="shared" si="9"/>
        <v>0</v>
      </c>
      <c r="L42" s="177" t="str">
        <f t="shared" si="0"/>
        <v xml:space="preserve"> </v>
      </c>
      <c r="M42" s="178" t="str">
        <f t="shared" si="1"/>
        <v xml:space="preserve"> </v>
      </c>
      <c r="N42" s="179" t="str">
        <f t="shared" si="2"/>
        <v xml:space="preserve"> </v>
      </c>
      <c r="O42" s="457"/>
      <c r="P42" s="161"/>
      <c r="Q42" s="29"/>
      <c r="R42" s="29"/>
      <c r="S42" s="29"/>
      <c r="T42" s="345"/>
      <c r="U42" s="459"/>
      <c r="V42" s="459"/>
      <c r="W42" s="459"/>
      <c r="X42" s="344"/>
      <c r="Y42" s="345"/>
      <c r="Z42" s="345"/>
      <c r="AA42" s="345"/>
    </row>
    <row r="43" spans="1:28" ht="9.9499999999999993" customHeight="1" thickBot="1">
      <c r="A43" s="344"/>
      <c r="B43" s="344"/>
      <c r="C43" s="364" t="s">
        <v>18</v>
      </c>
      <c r="D43" s="365"/>
      <c r="E43" s="443"/>
      <c r="F43" s="444"/>
      <c r="G43" s="76">
        <v>9</v>
      </c>
      <c r="H43" s="169" t="str">
        <f t="shared" si="10"/>
        <v/>
      </c>
      <c r="I43" s="62" t="str">
        <f t="shared" si="11"/>
        <v/>
      </c>
      <c r="J43" s="59" t="str">
        <f t="shared" si="12"/>
        <v/>
      </c>
      <c r="K43" s="4">
        <f t="shared" si="9"/>
        <v>0</v>
      </c>
      <c r="L43" s="177" t="str">
        <f t="shared" si="0"/>
        <v xml:space="preserve"> </v>
      </c>
      <c r="M43" s="178" t="str">
        <f t="shared" si="1"/>
        <v xml:space="preserve"> </v>
      </c>
      <c r="N43" s="179" t="str">
        <f t="shared" si="2"/>
        <v xml:space="preserve"> </v>
      </c>
      <c r="O43" s="457"/>
      <c r="P43" s="161"/>
      <c r="T43" s="345"/>
      <c r="U43" s="459"/>
      <c r="V43" s="459"/>
      <c r="W43" s="459"/>
      <c r="X43" s="344"/>
      <c r="Y43" s="345"/>
      <c r="Z43" s="345"/>
      <c r="AA43" s="345"/>
    </row>
    <row r="44" spans="1:28" ht="9.9499999999999993" customHeight="1">
      <c r="A44" s="344"/>
      <c r="B44" s="344"/>
      <c r="C44" s="106" t="s">
        <v>15</v>
      </c>
      <c r="D44" s="273">
        <v>44.82</v>
      </c>
      <c r="E44" s="443"/>
      <c r="F44" s="444"/>
      <c r="G44" s="76">
        <v>10</v>
      </c>
      <c r="H44" s="169" t="str">
        <f t="shared" si="10"/>
        <v/>
      </c>
      <c r="I44" s="62" t="str">
        <f t="shared" si="11"/>
        <v/>
      </c>
      <c r="J44" s="59" t="str">
        <f t="shared" si="12"/>
        <v/>
      </c>
      <c r="K44" s="4">
        <f t="shared" si="9"/>
        <v>0</v>
      </c>
      <c r="L44" s="177" t="str">
        <f t="shared" si="0"/>
        <v xml:space="preserve"> </v>
      </c>
      <c r="M44" s="178" t="str">
        <f t="shared" si="1"/>
        <v xml:space="preserve"> </v>
      </c>
      <c r="N44" s="179" t="str">
        <f t="shared" si="2"/>
        <v xml:space="preserve"> </v>
      </c>
      <c r="O44" s="457"/>
      <c r="P44" s="161"/>
      <c r="T44" s="345"/>
      <c r="U44" s="459"/>
      <c r="V44" s="459"/>
      <c r="W44" s="459"/>
      <c r="X44" s="344"/>
      <c r="Y44" s="345"/>
      <c r="Z44" s="345"/>
      <c r="AA44" s="345"/>
    </row>
    <row r="45" spans="1:28" ht="9.9499999999999993" customHeight="1">
      <c r="A45" s="344"/>
      <c r="B45" s="344"/>
      <c r="C45" s="107" t="s">
        <v>17</v>
      </c>
      <c r="D45" s="274">
        <v>53</v>
      </c>
      <c r="E45" s="443"/>
      <c r="F45" s="444"/>
      <c r="G45" s="76">
        <v>11</v>
      </c>
      <c r="H45" s="169" t="str">
        <f t="shared" si="10"/>
        <v/>
      </c>
      <c r="I45" s="62" t="str">
        <f t="shared" si="11"/>
        <v/>
      </c>
      <c r="J45" s="59" t="str">
        <f t="shared" si="12"/>
        <v/>
      </c>
      <c r="K45" s="4">
        <f>IFERROR(VLOOKUP($G45,$O$3:$S$34,2,0),0)</f>
        <v>0</v>
      </c>
      <c r="L45" s="177" t="str">
        <f t="shared" si="0"/>
        <v xml:space="preserve"> </v>
      </c>
      <c r="M45" s="178" t="str">
        <f t="shared" si="1"/>
        <v xml:space="preserve"> </v>
      </c>
      <c r="N45" s="179" t="str">
        <f t="shared" si="2"/>
        <v xml:space="preserve"> </v>
      </c>
      <c r="O45" s="457"/>
      <c r="P45" s="161"/>
      <c r="T45" s="345"/>
      <c r="U45" s="459"/>
      <c r="V45" s="459"/>
      <c r="W45" s="459"/>
      <c r="X45" s="344"/>
      <c r="Y45" s="345"/>
      <c r="Z45" s="345"/>
      <c r="AA45" s="345"/>
    </row>
    <row r="46" spans="1:28" ht="9.9499999999999993" customHeight="1" thickBot="1">
      <c r="A46" s="344"/>
      <c r="B46" s="344"/>
      <c r="C46" s="108" t="s">
        <v>16</v>
      </c>
      <c r="D46" s="275">
        <v>48</v>
      </c>
      <c r="E46" s="445"/>
      <c r="F46" s="446"/>
      <c r="G46" s="77">
        <v>12</v>
      </c>
      <c r="H46" s="170" t="str">
        <f t="shared" si="10"/>
        <v/>
      </c>
      <c r="I46" s="67" t="str">
        <f t="shared" si="11"/>
        <v/>
      </c>
      <c r="J46" s="64" t="str">
        <f t="shared" si="12"/>
        <v/>
      </c>
      <c r="K46" s="5">
        <f t="shared" si="9"/>
        <v>0</v>
      </c>
      <c r="L46" s="180" t="str">
        <f t="shared" si="0"/>
        <v xml:space="preserve"> </v>
      </c>
      <c r="M46" s="181" t="str">
        <f t="shared" si="1"/>
        <v xml:space="preserve"> </v>
      </c>
      <c r="N46" s="182" t="str">
        <f t="shared" si="2"/>
        <v xml:space="preserve"> </v>
      </c>
      <c r="O46" s="458"/>
      <c r="P46" s="161"/>
      <c r="T46" s="345"/>
      <c r="U46" s="459"/>
      <c r="V46" s="459"/>
      <c r="W46" s="459"/>
      <c r="X46" s="344"/>
      <c r="Y46" s="345"/>
      <c r="Z46" s="345"/>
      <c r="AA46" s="345"/>
    </row>
    <row r="47" spans="1:28" ht="9.9499999999999993" customHeight="1" thickBot="1">
      <c r="Y47" s="361" t="s">
        <v>47</v>
      </c>
      <c r="Z47" s="362" t="s">
        <v>46</v>
      </c>
      <c r="AA47" s="363"/>
      <c r="AB47" s="29"/>
    </row>
    <row r="48" spans="1:28" ht="9.9499999999999993" customHeight="1">
      <c r="Y48" s="266"/>
      <c r="Z48" s="87" t="e">
        <f ca="1">IFERROR(VLOOKUP($Y48,Entries!$B$2:$E$1000,2,0),"")</f>
        <v>#NAME?</v>
      </c>
      <c r="AA48" s="87" t="e">
        <f ca="1">IFERROR(VLOOKUP($Y48,Entries!$B$2:$E$1000,3,0),"")</f>
        <v>#NAME?</v>
      </c>
      <c r="AB48" s="54" t="e">
        <f ca="1">IFERROR(VLOOKUP($Y48,Entries!$B$2:$E$1000,4,0),"")</f>
        <v>#NAME?</v>
      </c>
    </row>
    <row r="49" spans="25:28" ht="9.9499999999999993" customHeight="1" thickBot="1">
      <c r="Y49" s="77"/>
      <c r="Z49" s="72" t="e">
        <f ca="1">IFERROR(VLOOKUP($Y48,Entries!$H$2:$K$1000,2,0),"")</f>
        <v>#NAME?</v>
      </c>
      <c r="AA49" s="210" t="e">
        <f ca="1">IFERROR(VLOOKUP($Y48,Entries!$H$2:$K$1000,3,0),"")</f>
        <v>#NAME?</v>
      </c>
      <c r="AB49" s="73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topLeftCell="A3" zoomScaleNormal="100" workbookViewId="0">
      <selection activeCell="B32" sqref="B32"/>
    </sheetView>
  </sheetViews>
  <sheetFormatPr defaultRowHeight="12" customHeight="1"/>
  <cols>
    <col min="1" max="1" width="8.7109375" style="25" customWidth="1"/>
    <col min="2" max="3" width="20.7109375" style="117" customWidth="1"/>
    <col min="4" max="4" width="8.7109375" style="118" customWidth="1"/>
    <col min="5" max="5" width="2.7109375" style="25" customWidth="1"/>
    <col min="6" max="6" width="8.7109375" style="25" customWidth="1"/>
    <col min="7" max="8" width="20.7109375" style="117" customWidth="1"/>
    <col min="9" max="9" width="8.7109375" style="118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8" customWidth="1"/>
    <col min="15" max="16384" width="9.140625" style="22"/>
  </cols>
  <sheetData>
    <row r="1" spans="1:15" ht="69.75" customHeight="1" thickBot="1">
      <c r="A1" s="319" t="s">
        <v>250</v>
      </c>
      <c r="B1" s="319"/>
      <c r="C1" s="319"/>
      <c r="D1" s="319"/>
      <c r="E1" s="85"/>
      <c r="F1" s="319" t="str">
        <f ca="1">Entries!A1</f>
        <v>U17 Girls</v>
      </c>
      <c r="G1" s="319"/>
      <c r="H1" s="319"/>
      <c r="I1" s="319"/>
      <c r="J1" s="85"/>
      <c r="K1" s="319" t="s">
        <v>22</v>
      </c>
      <c r="L1" s="319"/>
      <c r="M1" s="319"/>
      <c r="N1" s="319"/>
    </row>
    <row r="2" spans="1:15" s="111" customFormat="1" ht="21.95" customHeight="1" thickBot="1">
      <c r="A2" s="315" t="str">
        <f ca="1">'80m Hurdles'!C2</f>
        <v>80m Hurdles</v>
      </c>
      <c r="B2" s="316"/>
      <c r="C2" s="317"/>
      <c r="D2" s="318"/>
      <c r="F2" s="320" t="str">
        <f ca="1">'300m Hurdles'!C2</f>
        <v>300m Hurdles</v>
      </c>
      <c r="G2" s="321"/>
      <c r="H2" s="321"/>
      <c r="I2" s="322"/>
      <c r="K2" s="320" t="str">
        <f ca="1">'100m'!C2</f>
        <v>100m</v>
      </c>
      <c r="L2" s="321"/>
      <c r="M2" s="321"/>
      <c r="N2" s="322"/>
    </row>
    <row r="3" spans="1:15" ht="12" customHeight="1" thickBot="1">
      <c r="A3" s="136" t="s">
        <v>5</v>
      </c>
      <c r="B3" s="137" t="s">
        <v>1</v>
      </c>
      <c r="C3" s="216" t="s">
        <v>42</v>
      </c>
      <c r="D3" s="236" t="s">
        <v>14</v>
      </c>
      <c r="F3" s="136" t="s">
        <v>5</v>
      </c>
      <c r="G3" s="137" t="s">
        <v>1</v>
      </c>
      <c r="H3" s="216" t="s">
        <v>42</v>
      </c>
      <c r="I3" s="236" t="s">
        <v>14</v>
      </c>
      <c r="K3" s="136" t="s">
        <v>5</v>
      </c>
      <c r="L3" s="137" t="s">
        <v>1</v>
      </c>
      <c r="M3" s="216" t="s">
        <v>42</v>
      </c>
      <c r="N3" s="138" t="s">
        <v>14</v>
      </c>
      <c r="O3" s="25"/>
    </row>
    <row r="4" spans="1:15" ht="12" customHeight="1">
      <c r="A4" s="132">
        <v>1</v>
      </c>
      <c r="B4" s="133" t="str">
        <f ca="1">'80m Hurdles'!$H35</f>
        <v>Nia  Forbes-Agyepong</v>
      </c>
      <c r="C4" s="133" t="str">
        <f ca="1">'80m Hurdles'!$I35</f>
        <v>Loreto College</v>
      </c>
      <c r="D4" s="134">
        <f ca="1">'80m Hurdles'!$K35</f>
        <v>11.77</v>
      </c>
      <c r="F4" s="132">
        <v>1</v>
      </c>
      <c r="G4" s="133" t="str">
        <f ca="1">'300m Hurdles'!$H35</f>
        <v>Fran Hart</v>
      </c>
      <c r="H4" s="133" t="str">
        <f ca="1">'300m Hurdles'!$I35</f>
        <v>Hitchin Girls' School</v>
      </c>
      <c r="I4" s="134">
        <f ca="1">'300m Hurdles'!$K35</f>
        <v>50.39</v>
      </c>
      <c r="K4" s="132">
        <v>1</v>
      </c>
      <c r="L4" s="133" t="str">
        <f ca="1">'100m'!$H35</f>
        <v>Omi Moneke</v>
      </c>
      <c r="M4" s="133" t="str">
        <f ca="1">'100m'!$I35</f>
        <v>Habs Girls</v>
      </c>
      <c r="N4" s="134">
        <f ca="1">'100m'!$K35</f>
        <v>12.02</v>
      </c>
    </row>
    <row r="5" spans="1:15" ht="12" customHeight="1">
      <c r="A5" s="113">
        <v>2</v>
      </c>
      <c r="B5" s="115" t="str">
        <f ca="1">'80m Hurdles'!$H36</f>
        <v>Isabella  Turner</v>
      </c>
      <c r="C5" s="115" t="str">
        <f ca="1">'80m Hurdles'!$I36</f>
        <v>Roundwood Park</v>
      </c>
      <c r="D5" s="116">
        <f ca="1">'80m Hurdles'!$K36</f>
        <v>11.96</v>
      </c>
      <c r="F5" s="113">
        <v>2</v>
      </c>
      <c r="G5" s="115" t="str">
        <f ca="1">'300m Hurdles'!$H36</f>
        <v>Eva  Higson</v>
      </c>
      <c r="H5" s="115" t="str">
        <f ca="1">'300m Hurdles'!$I36</f>
        <v>St Michaels Catholic High School</v>
      </c>
      <c r="I5" s="116">
        <f ca="1">'300m Hurdles'!$K36</f>
        <v>52.67</v>
      </c>
      <c r="K5" s="113">
        <v>2</v>
      </c>
      <c r="L5" s="115" t="str">
        <f ca="1">'100m'!$H36</f>
        <v>Hebe Evans</v>
      </c>
      <c r="M5" s="217" t="str">
        <f ca="1">'100m'!$I36</f>
        <v>RMS</v>
      </c>
      <c r="N5" s="116">
        <f ca="1">'100m'!$K36</f>
        <v>12.27</v>
      </c>
    </row>
    <row r="6" spans="1:15" ht="12" customHeight="1" thickBot="1">
      <c r="A6" s="135">
        <v>3</v>
      </c>
      <c r="B6" s="144" t="str">
        <f ca="1">'80m Hurdles'!$H37</f>
        <v>Milla Walsh</v>
      </c>
      <c r="C6" s="235" t="str">
        <f ca="1">'80m Hurdles'!$I37</f>
        <v>Longdean</v>
      </c>
      <c r="D6" s="143">
        <f ca="1">'80m Hurdles'!$K37</f>
        <v>12.5</v>
      </c>
      <c r="F6" s="135">
        <v>3</v>
      </c>
      <c r="G6" s="144" t="str">
        <f ca="1">'300m Hurdles'!$H37</f>
        <v/>
      </c>
      <c r="H6" s="235" t="str">
        <f ca="1">'300m Hurdles'!$I37</f>
        <v/>
      </c>
      <c r="I6" s="143">
        <f ca="1">'300m Hurdles'!$K37</f>
        <v>0</v>
      </c>
      <c r="K6" s="135">
        <v>3</v>
      </c>
      <c r="L6" s="144" t="str">
        <f ca="1">'100m'!$H37</f>
        <v>Evie Demos</v>
      </c>
      <c r="M6" s="218" t="str">
        <f ca="1">'100m'!$I37</f>
        <v>Kings Langley</v>
      </c>
      <c r="N6" s="143">
        <f ca="1">'100m'!$K37</f>
        <v>12.65</v>
      </c>
    </row>
    <row r="7" spans="1:15" ht="12" customHeight="1">
      <c r="A7" s="131">
        <v>4</v>
      </c>
      <c r="B7" s="123" t="str">
        <f ca="1">'80m Hurdles'!$H38</f>
        <v>Eva  Higson</v>
      </c>
      <c r="C7" s="123" t="str">
        <f ca="1">'80m Hurdles'!$I38</f>
        <v>St Michaels Catholic High School</v>
      </c>
      <c r="D7" s="128">
        <f ca="1">'80m Hurdles'!$K38</f>
        <v>12.67</v>
      </c>
      <c r="F7" s="131">
        <v>4</v>
      </c>
      <c r="G7" s="123" t="str">
        <f ca="1">'300m Hurdles'!$H38</f>
        <v/>
      </c>
      <c r="H7" s="123" t="str">
        <f ca="1">'300m Hurdles'!$I38</f>
        <v/>
      </c>
      <c r="I7" s="128">
        <f ca="1">'300m Hurdles'!$K38</f>
        <v>0</v>
      </c>
      <c r="K7" s="131">
        <v>4</v>
      </c>
      <c r="L7" s="123" t="str">
        <f ca="1">'100m'!$H38</f>
        <v>Sara Kennedy</v>
      </c>
      <c r="M7" s="219" t="str">
        <f ca="1">'100m'!$I38</f>
        <v>Longdaen</v>
      </c>
      <c r="N7" s="128">
        <f ca="1">'100m'!$K38</f>
        <v>12.91</v>
      </c>
    </row>
    <row r="8" spans="1:15" ht="12" customHeight="1">
      <c r="A8" s="122">
        <v>5</v>
      </c>
      <c r="B8" s="139" t="str">
        <f ca="1">'80m Hurdles'!$H39</f>
        <v>Amaia  Dacres</v>
      </c>
      <c r="C8" s="139" t="str">
        <f ca="1">'80m Hurdles'!$I39</f>
        <v>Parmiter’s School</v>
      </c>
      <c r="D8" s="140">
        <f ca="1">'80m Hurdles'!$K39</f>
        <v>13.04</v>
      </c>
      <c r="F8" s="122">
        <v>5</v>
      </c>
      <c r="G8" s="139" t="str">
        <f ca="1">'300m Hurdles'!$H39</f>
        <v/>
      </c>
      <c r="H8" s="139" t="str">
        <f ca="1">'300m Hurdles'!$I39</f>
        <v/>
      </c>
      <c r="I8" s="140">
        <f ca="1">'300m Hurdles'!$K39</f>
        <v>0</v>
      </c>
      <c r="K8" s="122">
        <v>5</v>
      </c>
      <c r="L8" s="139" t="str">
        <f ca="1">'100m'!$H39</f>
        <v>Yona Ramphort</v>
      </c>
      <c r="M8" s="220" t="str">
        <f ca="1">'100m'!$I39</f>
        <v>St C Danes</v>
      </c>
      <c r="N8" s="128">
        <f ca="1">'100m'!$K39</f>
        <v>13.03</v>
      </c>
    </row>
    <row r="9" spans="1:15" ht="12" customHeight="1">
      <c r="A9" s="122">
        <v>6</v>
      </c>
      <c r="B9" s="139" t="str">
        <f ca="1">'80m Hurdles'!$H40</f>
        <v>Megan Saywell</v>
      </c>
      <c r="C9" s="139" t="str">
        <f ca="1">'80m Hurdles'!$I40</f>
        <v>Haileybury</v>
      </c>
      <c r="D9" s="140">
        <f ca="1">'80m Hurdles'!$K40</f>
        <v>13.1</v>
      </c>
      <c r="F9" s="122">
        <v>6</v>
      </c>
      <c r="G9" s="139" t="str">
        <f ca="1">'300m Hurdles'!$H40</f>
        <v/>
      </c>
      <c r="H9" s="139" t="str">
        <f ca="1">'300m Hurdles'!$I40</f>
        <v/>
      </c>
      <c r="I9" s="140">
        <f ca="1">'300m Hurdles'!$K40</f>
        <v>0</v>
      </c>
      <c r="K9" s="122">
        <v>6</v>
      </c>
      <c r="L9" s="139" t="str">
        <f ca="1">'100m'!$H40</f>
        <v xml:space="preserve">Joan-Chantel Chijuka </v>
      </c>
      <c r="M9" s="220" t="str">
        <f ca="1">'100m'!$I40</f>
        <v>Loreto College</v>
      </c>
      <c r="N9" s="140">
        <f ca="1">'100m'!$K40</f>
        <v>13.07</v>
      </c>
    </row>
    <row r="10" spans="1:15" ht="12" customHeight="1">
      <c r="A10" s="122">
        <v>7</v>
      </c>
      <c r="B10" s="139" t="str">
        <f ca="1">'80m Hurdles'!$H41</f>
        <v>Phoebe  Peacock</v>
      </c>
      <c r="C10" s="139" t="str">
        <f ca="1">'80m Hurdles'!$I41</f>
        <v>Samuel Ryder Academy</v>
      </c>
      <c r="D10" s="140">
        <f ca="1">'80m Hurdles'!$K41</f>
        <v>13.12</v>
      </c>
      <c r="F10" s="122">
        <v>7</v>
      </c>
      <c r="G10" s="139" t="str">
        <f ca="1">'300m Hurdles'!$H41</f>
        <v/>
      </c>
      <c r="H10" s="139" t="str">
        <f ca="1">'300m Hurdles'!$I41</f>
        <v/>
      </c>
      <c r="I10" s="140">
        <f ca="1">'300m Hurdles'!$K41</f>
        <v>0</v>
      </c>
      <c r="K10" s="122">
        <v>7</v>
      </c>
      <c r="L10" s="139" t="str">
        <f ca="1">'100m'!$H41</f>
        <v/>
      </c>
      <c r="M10" s="220" t="str">
        <f ca="1">'100m'!$I41</f>
        <v/>
      </c>
      <c r="N10" s="140">
        <f ca="1">'100m'!$K41</f>
        <v>0</v>
      </c>
    </row>
    <row r="11" spans="1:15" ht="12" customHeight="1" thickBot="1">
      <c r="A11" s="124">
        <v>8</v>
      </c>
      <c r="B11" s="141" t="str">
        <f ca="1">'80m Hurdles'!$H42</f>
        <v>Amelie   Horn</v>
      </c>
      <c r="C11" s="141" t="str">
        <f ca="1">'80m Hurdles'!$I42</f>
        <v>Monk's Walk School</v>
      </c>
      <c r="D11" s="142">
        <f ca="1">'80m Hurdles'!$K42</f>
        <v>13.2</v>
      </c>
      <c r="F11" s="124">
        <v>8</v>
      </c>
      <c r="G11" s="141" t="str">
        <f ca="1">'300m Hurdles'!$H42</f>
        <v/>
      </c>
      <c r="H11" s="141" t="str">
        <f ca="1">'300m Hurdles'!$I42</f>
        <v/>
      </c>
      <c r="I11" s="142">
        <f ca="1">'300m Hurdles'!$K42</f>
        <v>0</v>
      </c>
      <c r="K11" s="124">
        <v>8</v>
      </c>
      <c r="L11" s="141" t="str">
        <f ca="1">'100m'!$H42</f>
        <v/>
      </c>
      <c r="M11" s="221" t="str">
        <f ca="1">'100m'!$I42</f>
        <v/>
      </c>
      <c r="N11" s="142">
        <f ca="1">'100m'!$K42</f>
        <v>0</v>
      </c>
    </row>
    <row r="12" spans="1:15" ht="12" customHeight="1" thickBot="1">
      <c r="D12" s="142"/>
    </row>
    <row r="13" spans="1:15" s="111" customFormat="1" ht="21.95" customHeight="1" thickBot="1">
      <c r="A13" s="315" t="str">
        <f ca="1">'200m'!C2</f>
        <v>200m</v>
      </c>
      <c r="B13" s="316"/>
      <c r="C13" s="317"/>
      <c r="D13" s="318"/>
      <c r="F13" s="315" t="str">
        <f ca="1">'300m'!C2</f>
        <v>300m</v>
      </c>
      <c r="G13" s="316"/>
      <c r="H13" s="317"/>
      <c r="I13" s="318"/>
      <c r="K13"/>
      <c r="L13"/>
      <c r="M13"/>
      <c r="N13"/>
    </row>
    <row r="14" spans="1:15" ht="12" customHeight="1" thickBot="1">
      <c r="A14" s="136" t="s">
        <v>5</v>
      </c>
      <c r="B14" s="137" t="s">
        <v>1</v>
      </c>
      <c r="C14" s="216" t="s">
        <v>42</v>
      </c>
      <c r="D14" s="138" t="s">
        <v>14</v>
      </c>
      <c r="F14" s="136" t="s">
        <v>5</v>
      </c>
      <c r="G14" s="137" t="s">
        <v>1</v>
      </c>
      <c r="H14" s="216" t="s">
        <v>42</v>
      </c>
      <c r="I14" s="138" t="s">
        <v>14</v>
      </c>
      <c r="K14"/>
      <c r="L14"/>
      <c r="M14"/>
      <c r="N14"/>
    </row>
    <row r="15" spans="1:15" ht="12" customHeight="1">
      <c r="A15" s="132">
        <v>1</v>
      </c>
      <c r="B15" s="133" t="str">
        <f ca="1">'200m'!$H35</f>
        <v>Hebe Evans</v>
      </c>
      <c r="C15" s="133" t="str">
        <f ca="1">'200m'!$I35</f>
        <v>RMS</v>
      </c>
      <c r="D15" s="134">
        <f ca="1">'200m'!$K35</f>
        <v>25.36</v>
      </c>
      <c r="F15" s="132">
        <v>1</v>
      </c>
      <c r="G15" s="133" t="str">
        <f ca="1">'300m'!$H35</f>
        <v>Mia  Higson</v>
      </c>
      <c r="H15" s="133" t="str">
        <f ca="1">'300m'!$I35</f>
        <v>St Michaels Catholic High School</v>
      </c>
      <c r="I15" s="134">
        <f ca="1">'300m'!$K35</f>
        <v>41.91</v>
      </c>
      <c r="K15"/>
      <c r="L15"/>
      <c r="M15"/>
      <c r="N15"/>
    </row>
    <row r="16" spans="1:15" ht="12" customHeight="1">
      <c r="A16" s="113">
        <v>2</v>
      </c>
      <c r="B16" s="115" t="str">
        <f ca="1">'200m'!$H36</f>
        <v>Maya Omosevwerha</v>
      </c>
      <c r="C16" s="217" t="str">
        <f ca="1">'200m'!$I36</f>
        <v>Queenswood</v>
      </c>
      <c r="D16" s="116">
        <f ca="1">'200m'!$K36</f>
        <v>27.15</v>
      </c>
      <c r="F16" s="113">
        <v>2</v>
      </c>
      <c r="G16" s="115" t="str">
        <f ca="1">'300m'!$H36</f>
        <v>Thalia Mann</v>
      </c>
      <c r="H16" s="217" t="str">
        <f ca="1">'300m'!$I36</f>
        <v>Parmiter's School</v>
      </c>
      <c r="I16" s="116">
        <f ca="1">'300m'!$K36</f>
        <v>42.51</v>
      </c>
      <c r="K16"/>
      <c r="L16"/>
      <c r="M16"/>
      <c r="N16"/>
    </row>
    <row r="17" spans="1:14" ht="12" customHeight="1" thickBot="1">
      <c r="A17" s="135">
        <v>3</v>
      </c>
      <c r="B17" s="144" t="str">
        <f ca="1">'200m'!$H37</f>
        <v>Nissi Onafowokan</v>
      </c>
      <c r="C17" s="218" t="str">
        <f ca="1">'200m'!$I37</f>
        <v>Herts and Essex</v>
      </c>
      <c r="D17" s="143">
        <f ca="1">'200m'!$K37</f>
        <v>27.43</v>
      </c>
      <c r="F17" s="135">
        <v>3</v>
      </c>
      <c r="G17" s="144" t="str">
        <f ca="1">'300m'!$H37</f>
        <v>Sienna Rust</v>
      </c>
      <c r="H17" s="218" t="str">
        <f ca="1">'300m'!$I37</f>
        <v xml:space="preserve">St Albans High School For Girls </v>
      </c>
      <c r="I17" s="143">
        <f ca="1">'300m'!$K37</f>
        <v>42.62</v>
      </c>
      <c r="K17"/>
      <c r="L17"/>
      <c r="M17"/>
      <c r="N17"/>
    </row>
    <row r="18" spans="1:14" ht="12" customHeight="1">
      <c r="A18" s="131">
        <v>4</v>
      </c>
      <c r="B18" s="123" t="str">
        <f ca="1">'200m'!$H38</f>
        <v>Renee  West</v>
      </c>
      <c r="C18" s="219" t="str">
        <f ca="1">'200m'!$I38</f>
        <v>Roundwood Park</v>
      </c>
      <c r="D18" s="128">
        <f ca="1">'200m'!$K38</f>
        <v>27.43</v>
      </c>
      <c r="F18" s="131">
        <v>4</v>
      </c>
      <c r="G18" s="123" t="str">
        <f ca="1">'300m'!$H38</f>
        <v>Emiley Axtell</v>
      </c>
      <c r="H18" s="219" t="str">
        <f ca="1">'300m'!$I38</f>
        <v>The Grange Academy</v>
      </c>
      <c r="I18" s="128">
        <f ca="1">'300m'!$K38</f>
        <v>43.14</v>
      </c>
      <c r="K18"/>
      <c r="L18"/>
      <c r="M18"/>
      <c r="N18"/>
    </row>
    <row r="19" spans="1:14" ht="12" customHeight="1">
      <c r="A19" s="122">
        <v>5</v>
      </c>
      <c r="B19" s="139" t="str">
        <f ca="1">'200m'!$H39</f>
        <v>Alice Lynn</v>
      </c>
      <c r="C19" s="220" t="str">
        <f ca="1">'200m'!$I39</f>
        <v>Presdales</v>
      </c>
      <c r="D19" s="140">
        <f ca="1">'200m'!$K39</f>
        <v>27.81</v>
      </c>
      <c r="F19" s="122">
        <v>5</v>
      </c>
      <c r="G19" s="139" t="str">
        <f ca="1">'300m'!$H39</f>
        <v>Beth Botheras</v>
      </c>
      <c r="H19" s="220" t="str">
        <f ca="1">'300m'!$I39</f>
        <v>Presdales</v>
      </c>
      <c r="I19" s="140">
        <f ca="1">'300m'!$K39</f>
        <v>44.3</v>
      </c>
      <c r="K19"/>
      <c r="L19"/>
      <c r="M19"/>
      <c r="N19"/>
    </row>
    <row r="20" spans="1:14" ht="12" customHeight="1">
      <c r="A20" s="122">
        <v>6</v>
      </c>
      <c r="B20" s="139" t="str">
        <f ca="1">'200m'!$H40</f>
        <v>Grace  Geekie</v>
      </c>
      <c r="C20" s="220" t="str">
        <f ca="1">'200m'!$I40</f>
        <v>Chancellor's</v>
      </c>
      <c r="D20" s="140">
        <f ca="1">'200m'!$K40</f>
        <v>28.11</v>
      </c>
      <c r="F20" s="122">
        <v>6</v>
      </c>
      <c r="G20" s="139" t="str">
        <f ca="1">'300m'!$H40</f>
        <v>Corazon Da-Silva</v>
      </c>
      <c r="H20" s="220" t="str">
        <f ca="1">'300m'!$I40</f>
        <v>The King's School</v>
      </c>
      <c r="I20" s="140">
        <f ca="1">'300m'!$K40</f>
        <v>44.56</v>
      </c>
      <c r="K20"/>
      <c r="L20"/>
      <c r="M20"/>
      <c r="N20"/>
    </row>
    <row r="21" spans="1:14" ht="12" customHeight="1">
      <c r="A21" s="122">
        <v>7</v>
      </c>
      <c r="B21" s="139" t="str">
        <f ca="1">'200m'!$H41</f>
        <v>Nyiema Obika</v>
      </c>
      <c r="C21" s="220" t="str">
        <f ca="1">'200m'!$I41</f>
        <v xml:space="preserve">St Albans High School For Girls </v>
      </c>
      <c r="D21" s="140">
        <f ca="1">'200m'!$K41</f>
        <v>28.12</v>
      </c>
      <c r="F21" s="122">
        <v>7</v>
      </c>
      <c r="G21" s="139" t="str">
        <f ca="1">'300m'!$H41</f>
        <v>Olivia Arnold</v>
      </c>
      <c r="H21" s="220" t="str">
        <f ca="1">'300m'!$I41</f>
        <v>Abbots Hill</v>
      </c>
      <c r="I21" s="140">
        <f ca="1">'300m'!$K41</f>
        <v>46.12</v>
      </c>
      <c r="K21"/>
      <c r="L21"/>
      <c r="M21"/>
      <c r="N21"/>
    </row>
    <row r="22" spans="1:14" ht="12" customHeight="1" thickBot="1">
      <c r="A22" s="124">
        <v>8</v>
      </c>
      <c r="B22" s="141" t="str">
        <f ca="1">'200m'!$H42</f>
        <v>Daniella Okoye</v>
      </c>
      <c r="C22" s="221" t="str">
        <f ca="1">'200m'!$I42</f>
        <v>Bishop's Hatfield Girls' School</v>
      </c>
      <c r="D22" s="142">
        <f ca="1">'200m'!$K42</f>
        <v>28.72</v>
      </c>
      <c r="F22" s="124">
        <v>8</v>
      </c>
      <c r="G22" s="141" t="str">
        <f ca="1">'300m'!$H42</f>
        <v>Maya Douglas</v>
      </c>
      <c r="H22" s="221" t="str">
        <f ca="1">'300m'!$I42</f>
        <v>Townsend</v>
      </c>
      <c r="I22" s="142">
        <f ca="1">'300m'!$K42</f>
        <v>47.72</v>
      </c>
      <c r="K22"/>
      <c r="L22"/>
      <c r="M22"/>
      <c r="N22"/>
    </row>
    <row r="23" spans="1:14" ht="12" customHeight="1" thickBot="1"/>
    <row r="24" spans="1:14" s="111" customFormat="1" ht="21.95" customHeight="1" thickBot="1">
      <c r="A24" s="315" t="str">
        <f ca="1">'800m'!C2</f>
        <v>800m</v>
      </c>
      <c r="B24" s="316"/>
      <c r="C24" s="317"/>
      <c r="D24" s="318"/>
      <c r="F24" s="315" t="str">
        <f ca="1">'1500m'!C2</f>
        <v>1500m</v>
      </c>
      <c r="G24" s="316"/>
      <c r="H24" s="317"/>
      <c r="I24" s="318"/>
      <c r="K24" s="315" t="str">
        <f ca="1">'3000m'!C2</f>
        <v>3000m</v>
      </c>
      <c r="L24" s="316"/>
      <c r="M24" s="317"/>
      <c r="N24" s="318"/>
    </row>
    <row r="25" spans="1:14" ht="12" customHeight="1" thickBot="1">
      <c r="A25" s="23" t="s">
        <v>5</v>
      </c>
      <c r="B25" s="24" t="s">
        <v>1</v>
      </c>
      <c r="C25" s="236" t="s">
        <v>42</v>
      </c>
      <c r="D25" s="145" t="s">
        <v>14</v>
      </c>
      <c r="F25" s="23" t="s">
        <v>5</v>
      </c>
      <c r="G25" s="24" t="s">
        <v>1</v>
      </c>
      <c r="H25" s="236" t="s">
        <v>42</v>
      </c>
      <c r="I25" s="145" t="s">
        <v>14</v>
      </c>
      <c r="K25" s="23" t="s">
        <v>5</v>
      </c>
      <c r="L25" s="24" t="s">
        <v>1</v>
      </c>
      <c r="M25" s="236" t="s">
        <v>42</v>
      </c>
      <c r="N25" s="145" t="s">
        <v>14</v>
      </c>
    </row>
    <row r="26" spans="1:14" ht="12" customHeight="1">
      <c r="A26" s="132">
        <v>1</v>
      </c>
      <c r="B26" s="114" t="str">
        <f ca="1">'800m'!$H39</f>
        <v>Dina Silverman</v>
      </c>
      <c r="C26" s="114" t="str">
        <f ca="1">'800m'!$I39</f>
        <v>Habs Girls</v>
      </c>
      <c r="D26" s="119">
        <f ca="1">'800m'!$K39</f>
        <v>1.6354166666666667E-3</v>
      </c>
      <c r="F26" s="112">
        <v>1</v>
      </c>
      <c r="G26" s="114" t="str">
        <f ca="1">'1500m'!$H35</f>
        <v>Grace Milnes</v>
      </c>
      <c r="H26" s="114" t="str">
        <f ca="1">'1500m'!$I35</f>
        <v>Abbots Hill</v>
      </c>
      <c r="I26" s="119">
        <f ca="1">'1500m'!$K35</f>
        <v>3.3332175925925929E-3</v>
      </c>
      <c r="K26" s="112">
        <v>1</v>
      </c>
      <c r="L26" s="114" t="str">
        <f ca="1">'3000m'!$H35</f>
        <v/>
      </c>
      <c r="M26" s="114" t="str">
        <f ca="1">'3000m'!$I35</f>
        <v/>
      </c>
      <c r="N26" s="119" t="str">
        <f ca="1">'3000m'!$K35</f>
        <v/>
      </c>
    </row>
    <row r="27" spans="1:14" ht="12" customHeight="1">
      <c r="A27" s="113">
        <v>2</v>
      </c>
      <c r="B27" s="115" t="str">
        <f ca="1">'800m'!$H40</f>
        <v>Isabel Martin</v>
      </c>
      <c r="C27" s="217" t="str">
        <f ca="1">'800m'!$I40</f>
        <v>St C Danes</v>
      </c>
      <c r="D27" s="120">
        <f ca="1">'800m'!$K40</f>
        <v>1.6562499999999997E-3</v>
      </c>
      <c r="F27" s="113">
        <v>2</v>
      </c>
      <c r="G27" s="121" t="str">
        <f ca="1">'1500m'!H36</f>
        <v>Emily Ford</v>
      </c>
      <c r="H27" s="231" t="str">
        <f ca="1">'1500m'!$I36</f>
        <v>Berkhamsted</v>
      </c>
      <c r="I27" s="155">
        <f ca="1">'1500m'!K36</f>
        <v>3.5408564814814816E-3</v>
      </c>
      <c r="K27" s="113">
        <v>2</v>
      </c>
      <c r="L27" s="121" t="str">
        <f ca="1">'3000m'!$H36</f>
        <v/>
      </c>
      <c r="M27" s="231" t="str">
        <f ca="1">'3000m'!$I36</f>
        <v/>
      </c>
      <c r="N27" s="155" t="str">
        <f ca="1">'3000m'!$K36</f>
        <v/>
      </c>
    </row>
    <row r="28" spans="1:14" ht="12" customHeight="1" thickBot="1">
      <c r="A28" s="135">
        <v>3</v>
      </c>
      <c r="B28" s="144" t="str">
        <f ca="1">'800m'!$H41</f>
        <v>Beckie Cray</v>
      </c>
      <c r="C28" s="218" t="str">
        <f ca="1">'800m'!$I41</f>
        <v>Sandringham</v>
      </c>
      <c r="D28" s="154">
        <f ca="1">'800m'!$K41</f>
        <v>1.6737268518518518E-3</v>
      </c>
      <c r="F28" s="125">
        <v>3</v>
      </c>
      <c r="G28" s="130" t="str">
        <f ca="1">'1500m'!H37</f>
        <v>Abigail  Manson</v>
      </c>
      <c r="H28" s="232" t="str">
        <f ca="1">'1500m'!$I37</f>
        <v>Hitchin Girls' School</v>
      </c>
      <c r="I28" s="156">
        <f ca="1">'1500m'!K37</f>
        <v>3.5821759259259257E-3</v>
      </c>
      <c r="K28" s="125">
        <v>3</v>
      </c>
      <c r="L28" s="130" t="str">
        <f ca="1">'3000m'!$H37</f>
        <v/>
      </c>
      <c r="M28" s="232" t="str">
        <f ca="1">'3000m'!$I37</f>
        <v/>
      </c>
      <c r="N28" s="156" t="str">
        <f ca="1">'3000m'!$K37</f>
        <v/>
      </c>
    </row>
    <row r="29" spans="1:14" ht="12" customHeight="1">
      <c r="A29" s="131">
        <v>4</v>
      </c>
      <c r="B29" s="123" t="str">
        <f ca="1">'800m'!$H42</f>
        <v>Francesca Rollison</v>
      </c>
      <c r="C29" s="219" t="str">
        <f ca="1">'800m'!$I42</f>
        <v>RMS</v>
      </c>
      <c r="D29" s="153">
        <f ca="1">'800m'!$K42</f>
        <v>1.7173611111111111E-3</v>
      </c>
      <c r="F29" s="126">
        <v>4</v>
      </c>
      <c r="G29" s="127" t="str">
        <f ca="1">'1500m'!H38</f>
        <v>Thea Gray</v>
      </c>
      <c r="H29" s="233" t="str">
        <f ca="1">'1500m'!$I38</f>
        <v>Berkhamsted</v>
      </c>
      <c r="I29" s="150">
        <f ca="1">'1500m'!K38</f>
        <v>3.6009259259259258E-3</v>
      </c>
      <c r="K29" s="126">
        <v>4</v>
      </c>
      <c r="L29" s="127" t="str">
        <f ca="1">'3000m'!$H38</f>
        <v/>
      </c>
      <c r="M29" s="233" t="str">
        <f ca="1">'3000m'!$I38</f>
        <v/>
      </c>
      <c r="N29" s="150" t="str">
        <f ca="1">'3000m'!$K38</f>
        <v/>
      </c>
    </row>
    <row r="30" spans="1:14" ht="12" customHeight="1">
      <c r="A30" s="122">
        <v>5</v>
      </c>
      <c r="B30" s="139" t="str">
        <f ca="1">'800m'!$H43</f>
        <v>Lowri Stansfield</v>
      </c>
      <c r="C30" s="220" t="str">
        <f ca="1">'800m'!$I43</f>
        <v>Roundwood Park School</v>
      </c>
      <c r="D30" s="151">
        <f ca="1">'800m'!$K43</f>
        <v>1.7841435185185185E-3</v>
      </c>
      <c r="F30" s="122">
        <v>5</v>
      </c>
      <c r="G30" s="123" t="str">
        <f ca="1">'1500m'!H39</f>
        <v>Georgina Hamilton</v>
      </c>
      <c r="H30" s="219" t="str">
        <f ca="1">'1500m'!$I39</f>
        <v>Queenswood</v>
      </c>
      <c r="I30" s="153">
        <f ca="1">'1500m'!K39</f>
        <v>3.7137731481481479E-3</v>
      </c>
      <c r="K30" s="122">
        <v>5</v>
      </c>
      <c r="L30" s="123" t="str">
        <f ca="1">'3000m'!$H39</f>
        <v/>
      </c>
      <c r="M30" s="219" t="str">
        <f ca="1">'3000m'!$I39</f>
        <v/>
      </c>
      <c r="N30" s="153" t="str">
        <f ca="1">'3000m'!$K39</f>
        <v/>
      </c>
    </row>
    <row r="31" spans="1:14" ht="12" customHeight="1">
      <c r="A31" s="122">
        <v>6</v>
      </c>
      <c r="B31" s="139" t="str">
        <f ca="1">'800m'!$H44</f>
        <v>Phoebe Goss</v>
      </c>
      <c r="C31" s="220" t="str">
        <f ca="1">'800m'!$I44</f>
        <v>Ashlyns</v>
      </c>
      <c r="D31" s="151">
        <f ca="1">'800m'!$K44</f>
        <v>1.7842592592592591E-3</v>
      </c>
      <c r="F31" s="122">
        <v>6</v>
      </c>
      <c r="G31" s="123" t="str">
        <f ca="1">'1500m'!H40</f>
        <v>Georgie  Featherstone</v>
      </c>
      <c r="H31" s="219" t="str">
        <f ca="1">'1500m'!$I40</f>
        <v>Herts and Essex</v>
      </c>
      <c r="I31" s="153">
        <f ca="1">'1500m'!K40</f>
        <v>3.7819444444444441E-3</v>
      </c>
      <c r="K31" s="122">
        <v>6</v>
      </c>
      <c r="L31" s="123" t="str">
        <f ca="1">'3000m'!$H40</f>
        <v/>
      </c>
      <c r="M31" s="219" t="str">
        <f ca="1">'3000m'!$I40</f>
        <v/>
      </c>
      <c r="N31" s="153" t="str">
        <f ca="1">'3000m'!$K40</f>
        <v/>
      </c>
    </row>
    <row r="32" spans="1:14" ht="12" customHeight="1">
      <c r="A32" s="122">
        <v>7</v>
      </c>
      <c r="B32" s="139" t="str">
        <f ca="1">'800m'!$H45</f>
        <v>Nancie Bateson</v>
      </c>
      <c r="C32" s="220" t="str">
        <f ca="1">'800m'!$I45</f>
        <v>Abbots Hill</v>
      </c>
      <c r="D32" s="151">
        <f ca="1">'800m'!$K45</f>
        <v>1.7884259259259259E-3</v>
      </c>
      <c r="F32" s="122">
        <v>7</v>
      </c>
      <c r="G32" s="123" t="str">
        <f ca="1">'1500m'!H41</f>
        <v>Uma Mandalia</v>
      </c>
      <c r="H32" s="219" t="str">
        <f ca="1">'1500m'!$I41</f>
        <v>Watford Grammar School for Girls</v>
      </c>
      <c r="I32" s="153">
        <f ca="1">'1500m'!K41</f>
        <v>3.8133101851851852E-3</v>
      </c>
      <c r="K32" s="122">
        <v>7</v>
      </c>
      <c r="L32" s="123" t="str">
        <f ca="1">'3000m'!$H41</f>
        <v/>
      </c>
      <c r="M32" s="219" t="str">
        <f ca="1">'3000m'!$I41</f>
        <v/>
      </c>
      <c r="N32" s="153" t="str">
        <f ca="1">'3000m'!$K41</f>
        <v/>
      </c>
    </row>
    <row r="33" spans="1:14" ht="12" customHeight="1" thickBot="1">
      <c r="A33" s="124">
        <v>8</v>
      </c>
      <c r="B33" s="141" t="str">
        <f ca="1">'800m'!$H46</f>
        <v>Libby Woods</v>
      </c>
      <c r="C33" s="221" t="str">
        <f ca="1">'800m'!$I46</f>
        <v>St C Danes</v>
      </c>
      <c r="D33" s="152">
        <f ca="1">'800m'!$K46</f>
        <v>1.7927083333333334E-3</v>
      </c>
      <c r="F33" s="124">
        <v>8</v>
      </c>
      <c r="G33" s="129" t="str">
        <f ca="1">'1500m'!H42</f>
        <v>Charlotte Kan</v>
      </c>
      <c r="H33" s="234" t="str">
        <f ca="1">'1500m'!$I42</f>
        <v xml:space="preserve">St Albans High School For Girls </v>
      </c>
      <c r="I33" s="157">
        <f ca="1">'1500m'!K42</f>
        <v>3.9302083333333333E-3</v>
      </c>
      <c r="K33" s="124">
        <v>8</v>
      </c>
      <c r="L33" s="129" t="str">
        <f ca="1">'3000m'!$H42</f>
        <v/>
      </c>
      <c r="M33" s="234" t="str">
        <f ca="1">'3000m'!$I42</f>
        <v/>
      </c>
      <c r="N33" s="157" t="str">
        <f ca="1">'3000m'!$K42</f>
        <v/>
      </c>
    </row>
    <row r="34" spans="1:14" ht="12" customHeight="1" thickBot="1"/>
    <row r="35" spans="1:14" s="111" customFormat="1" ht="21.95" customHeight="1" thickBot="1">
      <c r="A35" s="315" t="str">
        <f ca="1">Steeplechase!C2</f>
        <v>1500m Steeplechase</v>
      </c>
      <c r="B35" s="316"/>
      <c r="C35" s="317"/>
      <c r="D35" s="318"/>
      <c r="F35" s="315" t="str">
        <f ca="1">'Long Jump'!C2</f>
        <v>Long Jump</v>
      </c>
      <c r="G35" s="316"/>
      <c r="H35" s="317"/>
      <c r="I35" s="318"/>
      <c r="K35" s="315" t="str">
        <f ca="1">'Triple Jump'!C2</f>
        <v>Triple Jump</v>
      </c>
      <c r="L35" s="316"/>
      <c r="M35" s="317"/>
      <c r="N35" s="318"/>
    </row>
    <row r="36" spans="1:14" ht="12" customHeight="1" thickBot="1">
      <c r="A36" s="23" t="s">
        <v>5</v>
      </c>
      <c r="B36" s="24" t="s">
        <v>1</v>
      </c>
      <c r="C36" s="236" t="s">
        <v>42</v>
      </c>
      <c r="D36" s="145" t="s">
        <v>14</v>
      </c>
      <c r="F36" s="136" t="s">
        <v>5</v>
      </c>
      <c r="G36" s="137" t="s">
        <v>1</v>
      </c>
      <c r="H36" s="216" t="s">
        <v>42</v>
      </c>
      <c r="I36" s="138" t="s">
        <v>39</v>
      </c>
      <c r="K36" s="136" t="s">
        <v>5</v>
      </c>
      <c r="L36" s="137" t="s">
        <v>1</v>
      </c>
      <c r="M36" s="216" t="s">
        <v>42</v>
      </c>
      <c r="N36" s="138" t="s">
        <v>39</v>
      </c>
    </row>
    <row r="37" spans="1:14" ht="12" customHeight="1">
      <c r="A37" s="132">
        <v>1</v>
      </c>
      <c r="B37" s="114" t="str">
        <f ca="1">Steeplechase!$H35</f>
        <v/>
      </c>
      <c r="C37" s="114" t="str">
        <f ca="1">Steeplechase!$I35</f>
        <v/>
      </c>
      <c r="D37" s="119" t="str">
        <f ca="1">Steeplechase!$K35</f>
        <v/>
      </c>
      <c r="F37" s="132">
        <v>1</v>
      </c>
      <c r="G37" s="133" t="str">
        <f ca="1">'Long Jump'!$H35</f>
        <v>Phoebe  Peacock</v>
      </c>
      <c r="H37" s="133" t="str">
        <f ca="1">'Long Jump'!$I35</f>
        <v>Samuel Ryder Academy</v>
      </c>
      <c r="I37" s="134">
        <f ca="1">'Long Jump'!$K35</f>
        <v>4.91</v>
      </c>
      <c r="K37" s="132">
        <v>1</v>
      </c>
      <c r="L37" s="133" t="str">
        <f ca="1">'Triple Jump'!$H35</f>
        <v>Olivia  Wilson</v>
      </c>
      <c r="M37" s="133" t="str">
        <f ca="1">'Triple Jump'!$I35</f>
        <v>JFK</v>
      </c>
      <c r="N37" s="134">
        <f ca="1">'Triple Jump'!$K35</f>
        <v>10.44</v>
      </c>
    </row>
    <row r="38" spans="1:14" ht="12" customHeight="1">
      <c r="A38" s="113">
        <v>2</v>
      </c>
      <c r="B38" s="115" t="str">
        <f ca="1">Steeplechase!$H36</f>
        <v/>
      </c>
      <c r="C38" s="217" t="str">
        <f ca="1">Steeplechase!$I36</f>
        <v/>
      </c>
      <c r="D38" s="120" t="str">
        <f ca="1">Steeplechase!$K36</f>
        <v/>
      </c>
      <c r="F38" s="113">
        <v>2</v>
      </c>
      <c r="G38" s="115" t="str">
        <f ca="1">'Long Jump'!$H36</f>
        <v>Rebecca Owen</v>
      </c>
      <c r="H38" s="217" t="str">
        <f ca="1">'Long Jump'!$I36</f>
        <v>Roundwood Park School</v>
      </c>
      <c r="I38" s="116">
        <f ca="1">'Long Jump'!$K36</f>
        <v>4.87</v>
      </c>
      <c r="K38" s="113">
        <v>2</v>
      </c>
      <c r="L38" s="115" t="str">
        <f ca="1">'Triple Jump'!$H36</f>
        <v>Renee  West</v>
      </c>
      <c r="M38" s="217" t="str">
        <f ca="1">'Triple Jump'!$I36</f>
        <v>Roundwood Park</v>
      </c>
      <c r="N38" s="116">
        <f ca="1">'Triple Jump'!$K36</f>
        <v>10.07</v>
      </c>
    </row>
    <row r="39" spans="1:14" ht="12" customHeight="1" thickBot="1">
      <c r="A39" s="135">
        <v>3</v>
      </c>
      <c r="B39" s="144" t="str">
        <f ca="1">Steeplechase!$H37</f>
        <v/>
      </c>
      <c r="C39" s="218" t="str">
        <f ca="1">Steeplechase!$I37</f>
        <v/>
      </c>
      <c r="D39" s="154" t="str">
        <f ca="1">Steeplechase!$K37</f>
        <v/>
      </c>
      <c r="F39" s="135">
        <v>3</v>
      </c>
      <c r="G39" s="144" t="str">
        <f ca="1">'Long Jump'!$H37</f>
        <v>Tiana Mckenzie David</v>
      </c>
      <c r="H39" s="218" t="str">
        <f ca="1">'Long Jump'!$I37</f>
        <v>Sir John Lawes</v>
      </c>
      <c r="I39" s="143">
        <f ca="1">'Long Jump'!$K37</f>
        <v>4.75</v>
      </c>
      <c r="K39" s="135">
        <v>3</v>
      </c>
      <c r="L39" s="144" t="str">
        <f ca="1">'Triple Jump'!$H37</f>
        <v>Isla Butler</v>
      </c>
      <c r="M39" s="218" t="str">
        <f ca="1">'Triple Jump'!$I37</f>
        <v>The Hemel Hempstead School</v>
      </c>
      <c r="N39" s="143">
        <f ca="1">'Triple Jump'!$K37</f>
        <v>9.86</v>
      </c>
    </row>
    <row r="40" spans="1:14" ht="12" customHeight="1">
      <c r="A40" s="131">
        <v>4</v>
      </c>
      <c r="B40" s="123" t="str">
        <f ca="1">Steeplechase!$H38</f>
        <v/>
      </c>
      <c r="C40" s="219" t="str">
        <f ca="1">Steeplechase!$I38</f>
        <v/>
      </c>
      <c r="D40" s="153" t="str">
        <f ca="1">Steeplechase!$K38</f>
        <v/>
      </c>
      <c r="F40" s="131">
        <v>4</v>
      </c>
      <c r="G40" s="123" t="str">
        <f ca="1">'Long Jump'!$H38</f>
        <v>Lillia  Hunter</v>
      </c>
      <c r="H40" s="219" t="str">
        <f ca="1">'Long Jump'!$I38</f>
        <v xml:space="preserve">St Albans High School For Girls </v>
      </c>
      <c r="I40" s="128">
        <f ca="1">'Long Jump'!$K38</f>
        <v>4.72</v>
      </c>
      <c r="K40" s="131">
        <v>4</v>
      </c>
      <c r="L40" s="123" t="str">
        <f ca="1">'Triple Jump'!$H38</f>
        <v>Jessica Hill</v>
      </c>
      <c r="M40" s="219" t="str">
        <f ca="1">'Triple Jump'!$I38</f>
        <v>Habs Girls</v>
      </c>
      <c r="N40" s="128">
        <f ca="1">'Triple Jump'!$K38</f>
        <v>9.83</v>
      </c>
    </row>
    <row r="41" spans="1:14" ht="12" customHeight="1">
      <c r="A41" s="122">
        <v>5</v>
      </c>
      <c r="B41" s="139" t="str">
        <f ca="1">Steeplechase!$H39</f>
        <v/>
      </c>
      <c r="C41" s="220" t="str">
        <f ca="1">Steeplechase!$I39</f>
        <v/>
      </c>
      <c r="D41" s="151" t="str">
        <f ca="1">Steeplechase!$K39</f>
        <v/>
      </c>
      <c r="F41" s="122">
        <v>5</v>
      </c>
      <c r="G41" s="139" t="str">
        <f ca="1">'Long Jump'!$H39</f>
        <v>Anni McLoughlin</v>
      </c>
      <c r="H41" s="220" t="str">
        <f ca="1">'Long Jump'!$I39</f>
        <v>St. Joan of Arc</v>
      </c>
      <c r="I41" s="140">
        <f ca="1">'Long Jump'!$K39</f>
        <v>4.2699999999999996</v>
      </c>
      <c r="K41" s="122">
        <v>5</v>
      </c>
      <c r="L41" s="139" t="str">
        <f ca="1">'Triple Jump'!$H39</f>
        <v>Naomi Smith</v>
      </c>
      <c r="M41" s="220" t="str">
        <f ca="1">'Triple Jump'!$I39</f>
        <v xml:space="preserve">St Albans High School For Girls </v>
      </c>
      <c r="N41" s="140">
        <f ca="1">'Triple Jump'!$K39</f>
        <v>9.77</v>
      </c>
    </row>
    <row r="42" spans="1:14" ht="12" customHeight="1">
      <c r="A42" s="122">
        <v>6</v>
      </c>
      <c r="B42" s="139" t="str">
        <f ca="1">Steeplechase!$H40</f>
        <v/>
      </c>
      <c r="C42" s="220" t="str">
        <f ca="1">Steeplechase!$I40</f>
        <v/>
      </c>
      <c r="D42" s="151" t="str">
        <f ca="1">Steeplechase!$K40</f>
        <v/>
      </c>
      <c r="F42" s="122">
        <v>6</v>
      </c>
      <c r="G42" s="139" t="str">
        <f ca="1">'Long Jump'!$H40</f>
        <v>Daniella Okoye</v>
      </c>
      <c r="H42" s="220" t="str">
        <f ca="1">'Long Jump'!$I40</f>
        <v>Bishop's Hatfield Girls' School</v>
      </c>
      <c r="I42" s="140">
        <f ca="1">'Long Jump'!$K40</f>
        <v>4.25</v>
      </c>
      <c r="K42" s="122">
        <v>6</v>
      </c>
      <c r="L42" s="139" t="str">
        <f ca="1">'Triple Jump'!$H40</f>
        <v>Amaia  Dacres</v>
      </c>
      <c r="M42" s="220" t="str">
        <f ca="1">'Triple Jump'!$I40</f>
        <v>Parmiter’s School</v>
      </c>
      <c r="N42" s="140">
        <f ca="1">'Triple Jump'!$K40</f>
        <v>9.6300000000000008</v>
      </c>
    </row>
    <row r="43" spans="1:14" ht="12" customHeight="1">
      <c r="A43" s="122">
        <v>7</v>
      </c>
      <c r="B43" s="139" t="str">
        <f ca="1">Steeplechase!$H41</f>
        <v/>
      </c>
      <c r="C43" s="220" t="str">
        <f ca="1">Steeplechase!$I41</f>
        <v/>
      </c>
      <c r="D43" s="151" t="str">
        <f ca="1">Steeplechase!$K41</f>
        <v/>
      </c>
      <c r="F43" s="122">
        <v>7</v>
      </c>
      <c r="G43" s="139" t="str">
        <f ca="1">'Long Jump'!$H41</f>
        <v/>
      </c>
      <c r="H43" s="220" t="str">
        <f ca="1">'Long Jump'!$I41</f>
        <v/>
      </c>
      <c r="I43" s="140">
        <f ca="1">'Long Jump'!$K41</f>
        <v>0</v>
      </c>
      <c r="K43" s="122">
        <v>7</v>
      </c>
      <c r="L43" s="139" t="str">
        <f ca="1">'Triple Jump'!$H41</f>
        <v>Grace  Geekie</v>
      </c>
      <c r="M43" s="220" t="str">
        <f ca="1">'Triple Jump'!$I41</f>
        <v>Chancellor's</v>
      </c>
      <c r="N43" s="140">
        <f ca="1">'Triple Jump'!$K41</f>
        <v>9.6199999999999992</v>
      </c>
    </row>
    <row r="44" spans="1:14" ht="12" customHeight="1" thickBot="1">
      <c r="A44" s="124">
        <v>8</v>
      </c>
      <c r="B44" s="141" t="str">
        <f ca="1">Steeplechase!$H42</f>
        <v/>
      </c>
      <c r="C44" s="221" t="str">
        <f ca="1">Steeplechase!$I42</f>
        <v/>
      </c>
      <c r="D44" s="152" t="str">
        <f ca="1">Steeplechase!$K42</f>
        <v/>
      </c>
      <c r="F44" s="124">
        <v>8</v>
      </c>
      <c r="G44" s="141" t="str">
        <f ca="1">'Long Jump'!$H42</f>
        <v/>
      </c>
      <c r="H44" s="221" t="str">
        <f ca="1">'Long Jump'!$I42</f>
        <v/>
      </c>
      <c r="I44" s="142">
        <f ca="1">'Long Jump'!$K42</f>
        <v>0</v>
      </c>
      <c r="K44" s="124">
        <v>8</v>
      </c>
      <c r="L44" s="141" t="str">
        <f ca="1">'Triple Jump'!$H42</f>
        <v>Fran Hart</v>
      </c>
      <c r="M44" s="221" t="str">
        <f ca="1">'Triple Jump'!$I42</f>
        <v>Hitchin Girls' School</v>
      </c>
      <c r="N44" s="142">
        <f ca="1">'Triple Jump'!$K42</f>
        <v>9.27</v>
      </c>
    </row>
    <row r="45" spans="1:14" ht="12" customHeight="1" thickBot="1"/>
    <row r="46" spans="1:14" s="111" customFormat="1" ht="21.95" customHeight="1" thickBot="1">
      <c r="A46" s="315" t="str">
        <f ca="1">'High Jump'!C2</f>
        <v>High Jump</v>
      </c>
      <c r="B46" s="316"/>
      <c r="C46" s="317"/>
      <c r="D46" s="318"/>
      <c r="F46" s="315" t="str">
        <f ca="1">'Pole Vault'!C2</f>
        <v>Pole Vault</v>
      </c>
      <c r="G46" s="316"/>
      <c r="H46" s="317"/>
      <c r="I46" s="318"/>
      <c r="K46" s="315" t="str">
        <f ca="1">'Shot Put'!C2</f>
        <v>Shot Put</v>
      </c>
      <c r="L46" s="316"/>
      <c r="M46" s="317"/>
      <c r="N46" s="318"/>
    </row>
    <row r="47" spans="1:14" ht="12" customHeight="1" thickBot="1">
      <c r="A47" s="136" t="s">
        <v>5</v>
      </c>
      <c r="B47" s="137" t="s">
        <v>1</v>
      </c>
      <c r="C47" s="216" t="s">
        <v>42</v>
      </c>
      <c r="D47" s="138" t="s">
        <v>40</v>
      </c>
      <c r="F47" s="136" t="s">
        <v>5</v>
      </c>
      <c r="G47" s="137" t="s">
        <v>1</v>
      </c>
      <c r="H47" s="216" t="s">
        <v>42</v>
      </c>
      <c r="I47" s="138" t="s">
        <v>40</v>
      </c>
      <c r="K47" s="136" t="s">
        <v>5</v>
      </c>
      <c r="L47" s="137" t="s">
        <v>1</v>
      </c>
      <c r="M47" s="216" t="s">
        <v>42</v>
      </c>
      <c r="N47" s="138" t="s">
        <v>39</v>
      </c>
    </row>
    <row r="48" spans="1:14" ht="12" customHeight="1">
      <c r="A48" s="132">
        <v>1</v>
      </c>
      <c r="B48" s="133" t="str">
        <f ca="1">'High Jump'!$H35</f>
        <v>Dahlia Corp</v>
      </c>
      <c r="C48" s="133" t="str">
        <f ca="1">'High Jump'!$I35</f>
        <v>Queenswood</v>
      </c>
      <c r="D48" s="134">
        <f ca="1">'High Jump'!$K35</f>
        <v>1.63</v>
      </c>
      <c r="F48" s="132">
        <v>1</v>
      </c>
      <c r="G48" s="133" t="str">
        <f ca="1">'Pole Vault'!$H35</f>
        <v>Isabella  Turner</v>
      </c>
      <c r="H48" s="133" t="str">
        <f ca="1">'Pole Vault'!$I35</f>
        <v>Roundwood Park</v>
      </c>
      <c r="I48" s="134">
        <f ca="1">'Pole Vault'!$K35</f>
        <v>3.4</v>
      </c>
      <c r="K48" s="132">
        <v>1</v>
      </c>
      <c r="L48" s="133" t="str">
        <f ca="1">'Shot Put'!$H35</f>
        <v>Ellie  Bostock</v>
      </c>
      <c r="M48" s="133" t="str">
        <f ca="1">'Shot Put'!$I35</f>
        <v>Presdales</v>
      </c>
      <c r="N48" s="134">
        <f ca="1">'Shot Put'!$K35</f>
        <v>13.59</v>
      </c>
    </row>
    <row r="49" spans="1:14" ht="12" customHeight="1">
      <c r="A49" s="113">
        <v>2</v>
      </c>
      <c r="B49" s="115" t="str">
        <f ca="1">'High Jump'!$H36</f>
        <v>Amelie   Horn</v>
      </c>
      <c r="C49" s="217" t="str">
        <f ca="1">'High Jump'!$I36</f>
        <v>Monk's Walk School</v>
      </c>
      <c r="D49" s="116">
        <f ca="1">'High Jump'!$K36</f>
        <v>1.51</v>
      </c>
      <c r="F49" s="113">
        <v>2</v>
      </c>
      <c r="G49" s="115" t="str">
        <f ca="1">'Pole Vault'!$H36</f>
        <v>Abigail Edwards</v>
      </c>
      <c r="H49" s="217" t="str">
        <f ca="1">'Pole Vault'!$I36</f>
        <v>St C Danes</v>
      </c>
      <c r="I49" s="116">
        <f ca="1">'Pole Vault'!$K36</f>
        <v>3</v>
      </c>
      <c r="K49" s="113">
        <v>2</v>
      </c>
      <c r="L49" s="115" t="str">
        <f ca="1">'Shot Put'!$H36</f>
        <v>Adaugo Madu</v>
      </c>
      <c r="M49" s="217" t="str">
        <f ca="1">'Shot Put'!$I36</f>
        <v>Saint John Henry Newman school</v>
      </c>
      <c r="N49" s="116">
        <f ca="1">'Shot Put'!$K36</f>
        <v>10.45</v>
      </c>
    </row>
    <row r="50" spans="1:14" ht="12" customHeight="1" thickBot="1">
      <c r="A50" s="135">
        <v>3</v>
      </c>
      <c r="B50" s="144" t="str">
        <f ca="1">'High Jump'!$H37</f>
        <v>Elizabeth Keepence</v>
      </c>
      <c r="C50" s="218" t="str">
        <f ca="1">'High Jump'!$I37</f>
        <v>Simon Balle School</v>
      </c>
      <c r="D50" s="143">
        <f ca="1">'High Jump'!$K37</f>
        <v>1.4</v>
      </c>
      <c r="F50" s="135">
        <v>3</v>
      </c>
      <c r="G50" s="144" t="str">
        <f ca="1">'Pole Vault'!$H37</f>
        <v/>
      </c>
      <c r="H50" s="218" t="str">
        <f ca="1">'Pole Vault'!$I37</f>
        <v/>
      </c>
      <c r="I50" s="143">
        <f ca="1">'Pole Vault'!$K37</f>
        <v>0</v>
      </c>
      <c r="K50" s="135">
        <v>3</v>
      </c>
      <c r="L50" s="144" t="str">
        <f ca="1">'Shot Put'!$H37</f>
        <v>Talia Williams</v>
      </c>
      <c r="M50" s="218" t="str">
        <f ca="1">'Shot Put'!$I37</f>
        <v>Berkhamsted</v>
      </c>
      <c r="N50" s="143">
        <f ca="1">'Shot Put'!$K37</f>
        <v>9.4700000000000006</v>
      </c>
    </row>
    <row r="51" spans="1:14" ht="12" customHeight="1">
      <c r="A51" s="131">
        <v>4</v>
      </c>
      <c r="B51" s="123" t="str">
        <f ca="1">'High Jump'!$H38</f>
        <v>Emiley Axtell</v>
      </c>
      <c r="C51" s="219" t="str">
        <f ca="1">'High Jump'!$I38</f>
        <v>The Grange Academy</v>
      </c>
      <c r="D51" s="128">
        <f ca="1">'High Jump'!$K38</f>
        <v>1.4</v>
      </c>
      <c r="F51" s="131">
        <v>4</v>
      </c>
      <c r="G51" s="123" t="str">
        <f ca="1">'Pole Vault'!$H38</f>
        <v/>
      </c>
      <c r="H51" s="219" t="str">
        <f ca="1">'Pole Vault'!$I38</f>
        <v/>
      </c>
      <c r="I51" s="128">
        <f ca="1">'Pole Vault'!$K38</f>
        <v>0</v>
      </c>
      <c r="K51" s="131">
        <v>4</v>
      </c>
      <c r="L51" s="123" t="str">
        <f ca="1">'Shot Put'!$H38</f>
        <v>Ife  Nwichi</v>
      </c>
      <c r="M51" s="219" t="str">
        <f ca="1">'Shot Put'!$I38</f>
        <v>Bishop's Hatfield Girls' School</v>
      </c>
      <c r="N51" s="128">
        <f ca="1">'Shot Put'!$K38</f>
        <v>8.42</v>
      </c>
    </row>
    <row r="52" spans="1:14" ht="12" customHeight="1">
      <c r="A52" s="122">
        <v>5</v>
      </c>
      <c r="B52" s="139" t="str">
        <f ca="1">'High Jump'!$H39</f>
        <v>Eleanor  Woodley</v>
      </c>
      <c r="C52" s="220" t="str">
        <f ca="1">'High Jump'!$I39</f>
        <v>Watford Grammar School for Girls</v>
      </c>
      <c r="D52" s="140">
        <f ca="1">'High Jump'!$K39</f>
        <v>1.4</v>
      </c>
      <c r="F52" s="122">
        <v>5</v>
      </c>
      <c r="G52" s="139" t="str">
        <f ca="1">'Pole Vault'!$H39</f>
        <v/>
      </c>
      <c r="H52" s="220" t="str">
        <f ca="1">'Pole Vault'!$I39</f>
        <v/>
      </c>
      <c r="I52" s="140">
        <f ca="1">'Pole Vault'!$K39</f>
        <v>0</v>
      </c>
      <c r="K52" s="122">
        <v>5</v>
      </c>
      <c r="L52" s="139" t="str">
        <f ca="1">'Shot Put'!$H39</f>
        <v/>
      </c>
      <c r="M52" s="220" t="str">
        <f ca="1">'Shot Put'!$I39</f>
        <v/>
      </c>
      <c r="N52" s="140">
        <f ca="1">'Shot Put'!$K39</f>
        <v>0</v>
      </c>
    </row>
    <row r="53" spans="1:14" ht="12" customHeight="1">
      <c r="A53" s="122">
        <v>6</v>
      </c>
      <c r="B53" s="139" t="str">
        <f ca="1">'High Jump'!$H40</f>
        <v>Charlotte Pears</v>
      </c>
      <c r="C53" s="220" t="str">
        <f ca="1">'High Jump'!$I40</f>
        <v>Abbots Hill</v>
      </c>
      <c r="D53" s="140">
        <f ca="1">'High Jump'!$K40</f>
        <v>1.4</v>
      </c>
      <c r="F53" s="122">
        <v>6</v>
      </c>
      <c r="G53" s="139" t="str">
        <f ca="1">'Pole Vault'!$H40</f>
        <v/>
      </c>
      <c r="H53" s="220" t="str">
        <f ca="1">'Pole Vault'!$I40</f>
        <v/>
      </c>
      <c r="I53" s="140">
        <f ca="1">'Pole Vault'!$K40</f>
        <v>0</v>
      </c>
      <c r="K53" s="122">
        <v>6</v>
      </c>
      <c r="L53" s="139" t="str">
        <f ca="1">'Shot Put'!$H40</f>
        <v/>
      </c>
      <c r="M53" s="220" t="str">
        <f ca="1">'Shot Put'!$I40</f>
        <v/>
      </c>
      <c r="N53" s="140">
        <f ca="1">'Shot Put'!$K40</f>
        <v>0</v>
      </c>
    </row>
    <row r="54" spans="1:14" ht="12" customHeight="1">
      <c r="A54" s="122">
        <v>7</v>
      </c>
      <c r="B54" s="139" t="str">
        <f ca="1">'High Jump'!$H41</f>
        <v>Jenna Botha</v>
      </c>
      <c r="C54" s="220" t="str">
        <f ca="1">'High Jump'!$I41</f>
        <v>The Adeyfield Academy</v>
      </c>
      <c r="D54" s="140">
        <f ca="1">'High Jump'!$K41</f>
        <v>1.35</v>
      </c>
      <c r="F54" s="122">
        <v>7</v>
      </c>
      <c r="G54" s="139" t="str">
        <f ca="1">'Pole Vault'!$H41</f>
        <v/>
      </c>
      <c r="H54" s="220" t="str">
        <f ca="1">'Pole Vault'!$I41</f>
        <v/>
      </c>
      <c r="I54" s="140">
        <f ca="1">'Pole Vault'!$K41</f>
        <v>0</v>
      </c>
      <c r="K54" s="122">
        <v>7</v>
      </c>
      <c r="L54" s="139" t="str">
        <f ca="1">'Shot Put'!$H41</f>
        <v/>
      </c>
      <c r="M54" s="220" t="str">
        <f ca="1">'Shot Put'!$I41</f>
        <v/>
      </c>
      <c r="N54" s="140">
        <f ca="1">'Shot Put'!$K41</f>
        <v>0</v>
      </c>
    </row>
    <row r="55" spans="1:14" ht="12" customHeight="1" thickBot="1">
      <c r="A55" s="124">
        <v>8</v>
      </c>
      <c r="B55" s="141" t="str">
        <f ca="1">'High Jump'!$H42</f>
        <v/>
      </c>
      <c r="C55" s="221" t="str">
        <f ca="1">'High Jump'!$I42</f>
        <v/>
      </c>
      <c r="D55" s="142">
        <f ca="1">'High Jump'!$K42</f>
        <v>0</v>
      </c>
      <c r="F55" s="124">
        <v>8</v>
      </c>
      <c r="G55" s="141" t="str">
        <f ca="1">'Pole Vault'!$H42</f>
        <v/>
      </c>
      <c r="H55" s="221" t="str">
        <f ca="1">'Pole Vault'!$I42</f>
        <v/>
      </c>
      <c r="I55" s="142">
        <f ca="1">'Pole Vault'!$K42</f>
        <v>0</v>
      </c>
      <c r="K55" s="124">
        <v>8</v>
      </c>
      <c r="L55" s="141" t="str">
        <f ca="1">'Shot Put'!$H42</f>
        <v/>
      </c>
      <c r="M55" s="221" t="str">
        <f ca="1">'Shot Put'!$I42</f>
        <v/>
      </c>
      <c r="N55" s="142">
        <f ca="1">'Shot Put'!$K42</f>
        <v>0</v>
      </c>
    </row>
    <row r="56" spans="1:14" ht="12" customHeight="1" thickBot="1"/>
    <row r="57" spans="1:14" s="111" customFormat="1" ht="21.95" customHeight="1" thickBot="1">
      <c r="A57" s="315" t="str">
        <f ca="1">Discus!C2</f>
        <v>Discus</v>
      </c>
      <c r="B57" s="316"/>
      <c r="C57" s="317"/>
      <c r="D57" s="318"/>
      <c r="F57" s="315" t="str">
        <f ca="1">Javelin!C2</f>
        <v>Javelin</v>
      </c>
      <c r="G57" s="316"/>
      <c r="H57" s="317"/>
      <c r="I57" s="318"/>
      <c r="K57" s="315" t="str">
        <f ca="1">Hammer!C2</f>
        <v>Hammer</v>
      </c>
      <c r="L57" s="316"/>
      <c r="M57" s="317"/>
      <c r="N57" s="318"/>
    </row>
    <row r="58" spans="1:14" ht="12" customHeight="1" thickBot="1">
      <c r="A58" s="136" t="s">
        <v>5</v>
      </c>
      <c r="B58" s="137" t="s">
        <v>1</v>
      </c>
      <c r="C58" s="216" t="s">
        <v>42</v>
      </c>
      <c r="D58" s="138" t="s">
        <v>39</v>
      </c>
      <c r="F58" s="136" t="s">
        <v>5</v>
      </c>
      <c r="G58" s="137" t="s">
        <v>1</v>
      </c>
      <c r="H58" s="216" t="s">
        <v>42</v>
      </c>
      <c r="I58" s="138" t="s">
        <v>39</v>
      </c>
      <c r="K58" s="136" t="s">
        <v>5</v>
      </c>
      <c r="L58" s="137" t="s">
        <v>1</v>
      </c>
      <c r="M58" s="216" t="s">
        <v>42</v>
      </c>
      <c r="N58" s="138" t="s">
        <v>39</v>
      </c>
    </row>
    <row r="59" spans="1:14" ht="12" customHeight="1">
      <c r="A59" s="132">
        <v>1</v>
      </c>
      <c r="B59" s="133" t="str">
        <f ca="1">Discus!$H35</f>
        <v>Imogen List</v>
      </c>
      <c r="C59" s="133" t="str">
        <f ca="1">Discus!$I35</f>
        <v>The Chauncy School</v>
      </c>
      <c r="D59" s="134">
        <f ca="1">Discus!$K35</f>
        <v>28.89</v>
      </c>
      <c r="F59" s="132">
        <v>1</v>
      </c>
      <c r="G59" s="133" t="str">
        <f ca="1">Javelin!$H35</f>
        <v>Megan Saywell</v>
      </c>
      <c r="H59" s="133" t="str">
        <f ca="1">Javelin!$I35</f>
        <v>Haileybury</v>
      </c>
      <c r="I59" s="134">
        <f ca="1">Javelin!$K35</f>
        <v>34.81</v>
      </c>
      <c r="K59" s="132">
        <v>1</v>
      </c>
      <c r="L59" s="133" t="str">
        <f ca="1">Hammer!$H35</f>
        <v>Rhiana Drew</v>
      </c>
      <c r="M59" s="133" t="str">
        <f ca="1">Hammer!$I35</f>
        <v>The John Warner School</v>
      </c>
      <c r="N59" s="134">
        <f ca="1">Hammer!$K35</f>
        <v>33.869999999999997</v>
      </c>
    </row>
    <row r="60" spans="1:14" ht="12" customHeight="1">
      <c r="A60" s="113">
        <v>2</v>
      </c>
      <c r="B60" s="115" t="str">
        <f ca="1">Discus!$H36</f>
        <v>Elise Beardsworth</v>
      </c>
      <c r="C60" s="217" t="str">
        <f ca="1">Discus!$I36</f>
        <v>The Hemel Hempstead School</v>
      </c>
      <c r="D60" s="116">
        <f ca="1">Discus!$K36</f>
        <v>28.8</v>
      </c>
      <c r="F60" s="113">
        <v>2</v>
      </c>
      <c r="G60" s="115" t="str">
        <f ca="1">Javelin!$H36</f>
        <v>Poppy Radford</v>
      </c>
      <c r="H60" s="217" t="str">
        <f ca="1">Javelin!$I36</f>
        <v>Hitchin Girls' School</v>
      </c>
      <c r="I60" s="116">
        <f ca="1">Javelin!$K36</f>
        <v>34.25</v>
      </c>
      <c r="K60" s="113">
        <v>2</v>
      </c>
      <c r="L60" s="115" t="str">
        <f ca="1">Hammer!$H36</f>
        <v>Lily Cotter</v>
      </c>
      <c r="M60" s="217" t="str">
        <f ca="1">Hammer!$I36</f>
        <v>The Knights Templar School</v>
      </c>
      <c r="N60" s="116">
        <f ca="1">Hammer!$K36</f>
        <v>27.2</v>
      </c>
    </row>
    <row r="61" spans="1:14" ht="12" customHeight="1" thickBot="1">
      <c r="A61" s="135">
        <v>3</v>
      </c>
      <c r="B61" s="144" t="str">
        <f ca="1">Discus!$H37</f>
        <v>Georgie Christoforou</v>
      </c>
      <c r="C61" s="218" t="str">
        <f ca="1">Discus!$I37</f>
        <v>St C Danes</v>
      </c>
      <c r="D61" s="143">
        <f ca="1">Discus!$K37</f>
        <v>26.76</v>
      </c>
      <c r="F61" s="135">
        <v>3</v>
      </c>
      <c r="G61" s="144" t="str">
        <f ca="1">Javelin!$H37</f>
        <v>Imogen List</v>
      </c>
      <c r="H61" s="218" t="str">
        <f ca="1">Javelin!$I37</f>
        <v>The Chauncy School</v>
      </c>
      <c r="I61" s="143">
        <f ca="1">Javelin!$K37</f>
        <v>34.06</v>
      </c>
      <c r="K61" s="135">
        <v>3</v>
      </c>
      <c r="L61" s="144" t="str">
        <f ca="1">Hammer!$H37</f>
        <v/>
      </c>
      <c r="M61" s="218" t="str">
        <f ca="1">Hammer!$I37</f>
        <v/>
      </c>
      <c r="N61" s="143">
        <f ca="1">Hammer!$K37</f>
        <v>0</v>
      </c>
    </row>
    <row r="62" spans="1:14" ht="12" customHeight="1">
      <c r="A62" s="131">
        <v>4</v>
      </c>
      <c r="B62" s="123" t="str">
        <f ca="1">Discus!$H38</f>
        <v>Rhiana Drew</v>
      </c>
      <c r="C62" s="219" t="str">
        <f ca="1">Discus!$I38</f>
        <v>The John Warner School</v>
      </c>
      <c r="D62" s="128">
        <f ca="1">Discus!$K38</f>
        <v>26.22</v>
      </c>
      <c r="F62" s="131">
        <v>4</v>
      </c>
      <c r="G62" s="123" t="str">
        <f ca="1">Javelin!$H38</f>
        <v>Lily Harkness</v>
      </c>
      <c r="H62" s="219" t="str">
        <f ca="1">Javelin!$I38</f>
        <v>Samuel Ryder Academy</v>
      </c>
      <c r="I62" s="128">
        <f ca="1">Javelin!$K38</f>
        <v>31.26</v>
      </c>
      <c r="K62" s="131">
        <v>4</v>
      </c>
      <c r="L62" s="123" t="str">
        <f ca="1">Hammer!$H38</f>
        <v/>
      </c>
      <c r="M62" s="219" t="str">
        <f ca="1">Hammer!$I38</f>
        <v/>
      </c>
      <c r="N62" s="128">
        <f ca="1">Hammer!$K38</f>
        <v>0</v>
      </c>
    </row>
    <row r="63" spans="1:14" ht="12" customHeight="1">
      <c r="A63" s="122">
        <v>5</v>
      </c>
      <c r="B63" s="139" t="str">
        <f ca="1">Discus!$H39</f>
        <v>Kyeesha  Williams</v>
      </c>
      <c r="C63" s="220" t="str">
        <f ca="1">Discus!$I39</f>
        <v>Samuel Ryder Academy</v>
      </c>
      <c r="D63" s="140">
        <f ca="1">Discus!$K39</f>
        <v>25.44</v>
      </c>
      <c r="F63" s="122">
        <v>5</v>
      </c>
      <c r="G63" s="139" t="str">
        <f ca="1">Javelin!$H39</f>
        <v>Talia  Williams</v>
      </c>
      <c r="H63" s="220" t="str">
        <f ca="1">Javelin!$I39</f>
        <v>Berkhamsted School</v>
      </c>
      <c r="I63" s="140">
        <f ca="1">Javelin!$K39</f>
        <v>30.1</v>
      </c>
      <c r="K63" s="122">
        <v>5</v>
      </c>
      <c r="L63" s="139" t="str">
        <f ca="1">Hammer!$H39</f>
        <v/>
      </c>
      <c r="M63" s="220" t="str">
        <f ca="1">Hammer!$I39</f>
        <v/>
      </c>
      <c r="N63" s="140">
        <f ca="1">Hammer!$K39</f>
        <v>0</v>
      </c>
    </row>
    <row r="64" spans="1:14" ht="12" customHeight="1">
      <c r="A64" s="122">
        <v>6</v>
      </c>
      <c r="B64" s="139" t="str">
        <f ca="1">Discus!$H40</f>
        <v/>
      </c>
      <c r="C64" s="220" t="str">
        <f ca="1">Discus!$I40</f>
        <v/>
      </c>
      <c r="D64" s="140">
        <f ca="1">Discus!$K40</f>
        <v>0</v>
      </c>
      <c r="F64" s="122">
        <v>6</v>
      </c>
      <c r="G64" s="139" t="str">
        <f ca="1">Javelin!$H40</f>
        <v>Jenna Botha</v>
      </c>
      <c r="H64" s="220" t="str">
        <f ca="1">Javelin!$I40</f>
        <v>The Adeyfield Academy</v>
      </c>
      <c r="I64" s="140">
        <f ca="1">Javelin!$K40</f>
        <v>29.2</v>
      </c>
      <c r="K64" s="122">
        <v>6</v>
      </c>
      <c r="L64" s="139" t="str">
        <f ca="1">Hammer!$H40</f>
        <v/>
      </c>
      <c r="M64" s="220" t="str">
        <f ca="1">Hammer!$I40</f>
        <v/>
      </c>
      <c r="N64" s="140">
        <f ca="1">Hammer!$K40</f>
        <v>0</v>
      </c>
    </row>
    <row r="65" spans="1:14" ht="12" customHeight="1">
      <c r="A65" s="122">
        <v>7</v>
      </c>
      <c r="B65" s="139" t="str">
        <f ca="1">Discus!$H41</f>
        <v/>
      </c>
      <c r="C65" s="220" t="str">
        <f ca="1">Discus!$I41</f>
        <v/>
      </c>
      <c r="D65" s="140">
        <f ca="1">Discus!$K41</f>
        <v>0</v>
      </c>
      <c r="F65" s="122">
        <v>7</v>
      </c>
      <c r="G65" s="139" t="str">
        <f ca="1">Javelin!$H41</f>
        <v>Sammy Renwick</v>
      </c>
      <c r="H65" s="220" t="str">
        <f ca="1">Javelin!$I41</f>
        <v>Roundwood Park</v>
      </c>
      <c r="I65" s="140">
        <f ca="1">Javelin!$K41</f>
        <v>25.39</v>
      </c>
      <c r="K65" s="122">
        <v>7</v>
      </c>
      <c r="L65" s="139" t="str">
        <f ca="1">Hammer!$H41</f>
        <v/>
      </c>
      <c r="M65" s="220" t="str">
        <f ca="1">Hammer!$I41</f>
        <v/>
      </c>
      <c r="N65" s="140">
        <f ca="1">Hammer!$K41</f>
        <v>0</v>
      </c>
    </row>
    <row r="66" spans="1:14" ht="12" customHeight="1" thickBot="1">
      <c r="A66" s="124">
        <v>8</v>
      </c>
      <c r="B66" s="141" t="str">
        <f ca="1">Discus!$H42</f>
        <v/>
      </c>
      <c r="C66" s="221" t="str">
        <f ca="1">Discus!$I42</f>
        <v/>
      </c>
      <c r="D66" s="142">
        <f ca="1">Discus!$K42</f>
        <v>0</v>
      </c>
      <c r="F66" s="124">
        <v>8</v>
      </c>
      <c r="G66" s="141" t="str">
        <f ca="1">Javelin!$H42</f>
        <v/>
      </c>
      <c r="H66" s="221" t="str">
        <f ca="1">Javelin!$I42</f>
        <v/>
      </c>
      <c r="I66" s="142">
        <f ca="1">Javelin!$K42</f>
        <v>0</v>
      </c>
      <c r="K66" s="124">
        <v>8</v>
      </c>
      <c r="L66" s="141" t="str">
        <f ca="1">Hammer!$H42</f>
        <v/>
      </c>
      <c r="M66" s="221" t="str">
        <f ca="1">Hammer!$I42</f>
        <v/>
      </c>
      <c r="N66" s="142">
        <f ca="1">Hammer!$K42</f>
        <v>0</v>
      </c>
    </row>
  </sheetData>
  <mergeCells count="20">
    <mergeCell ref="F24:I24"/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K24:N24"/>
    <mergeCell ref="K1:N1"/>
    <mergeCell ref="F1:I1"/>
    <mergeCell ref="A1:D1"/>
    <mergeCell ref="A2:D2"/>
    <mergeCell ref="F2:I2"/>
    <mergeCell ref="K2:N2"/>
    <mergeCell ref="A13:D13"/>
    <mergeCell ref="F13:I13"/>
    <mergeCell ref="A24:D24"/>
  </mergeCells>
  <phoneticPr fontId="11" type="noConversion"/>
  <pageMargins left="0.7" right="0.7" top="0.75" bottom="0.75" header="0.3" footer="0.3"/>
  <pageSetup paperSize="9" scale="4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A10" zoomScale="125" zoomScaleNormal="125" workbookViewId="0">
      <selection activeCell="J19" sqref="J19:K24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10.7109375" style="47" customWidth="1"/>
    <col min="17" max="18" width="4.7109375" style="47" hidden="1" customWidth="1"/>
    <col min="19" max="19" width="1.855468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50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91</v>
      </c>
      <c r="D2" s="347"/>
      <c r="E2" s="352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54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354"/>
      <c r="U2" s="355" t="s">
        <v>12</v>
      </c>
      <c r="V2" s="356"/>
      <c r="W2" s="356"/>
      <c r="X2" s="357"/>
      <c r="Y2" s="344"/>
      <c r="Z2" s="361" t="s">
        <v>13</v>
      </c>
      <c r="AA2" s="362"/>
      <c r="AB2" s="363"/>
    </row>
    <row r="3" spans="1:28" ht="9.9499999999999993" customHeight="1" thickBot="1">
      <c r="A3" s="344"/>
      <c r="B3" s="345"/>
      <c r="C3" s="348"/>
      <c r="D3" s="349"/>
      <c r="E3" s="335" t="s">
        <v>3</v>
      </c>
      <c r="F3" s="336"/>
      <c r="G3" s="337"/>
      <c r="H3" s="45" t="str">
        <f t="shared" ref="H3:H42" si="0">IFERROR(VLOOKUP($J3,$Z$2:$AB$34,2,0),"")</f>
        <v>Nia  Forbes-Agyepong</v>
      </c>
      <c r="I3" s="45" t="str">
        <f t="shared" ref="I3:I42" si="1">IFERROR(VLOOKUP($J3,$Z$2:$AB$34,3,0),"")</f>
        <v>Loreto College</v>
      </c>
      <c r="J3" s="258">
        <v>349</v>
      </c>
      <c r="K3" s="259">
        <v>12.2</v>
      </c>
      <c r="L3" s="174" t="str">
        <f>IF($K3=$D$40,"Equal",IF($K3&lt;$D$40,IF($K3&gt;0,"NEW","" )," "))</f>
        <v xml:space="preserve"> </v>
      </c>
      <c r="M3" s="175" t="str">
        <f>IF($K3&lt;=$D$41,IF($K3&gt;0,"YES","" )," ")</f>
        <v xml:space="preserve"> </v>
      </c>
      <c r="N3" s="176" t="str">
        <f>IF($K3&lt;=$D$42,IF($K3&gt;0,"YES","" )," ")</f>
        <v xml:space="preserve"> 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12.2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354"/>
      <c r="U3" s="358"/>
      <c r="V3" s="359"/>
      <c r="W3" s="359"/>
      <c r="X3" s="360"/>
      <c r="Y3" s="344"/>
      <c r="Z3" s="267">
        <v>161</v>
      </c>
      <c r="AA3" s="268" t="s">
        <v>114</v>
      </c>
      <c r="AB3" s="277" t="s">
        <v>68</v>
      </c>
    </row>
    <row r="4" spans="1:28" ht="9.9499999999999993" customHeight="1">
      <c r="A4" s="344"/>
      <c r="B4" s="345"/>
      <c r="C4" s="348"/>
      <c r="D4" s="349"/>
      <c r="E4" s="338"/>
      <c r="F4" s="339"/>
      <c r="G4" s="340"/>
      <c r="H4" s="13" t="str">
        <f t="shared" si="0"/>
        <v>Eva  Higson</v>
      </c>
      <c r="I4" s="13" t="str">
        <f t="shared" si="1"/>
        <v>St Michaels Catholic High School</v>
      </c>
      <c r="J4" s="260">
        <v>692</v>
      </c>
      <c r="K4" s="261">
        <v>12.96</v>
      </c>
      <c r="L4" s="177" t="str">
        <f t="shared" ref="L4:L42" si="3">IF($K4=$D$40,"Equal",IF($K4&lt;$D$40,IF($K4&gt;0,"NEW","" )," "))</f>
        <v xml:space="preserve"> </v>
      </c>
      <c r="M4" s="178" t="str">
        <f t="shared" ref="M4:M42" si="4">IF($K4&lt;=$D$41,IF($K4&gt;0,"YES","" )," ")</f>
        <v xml:space="preserve"> </v>
      </c>
      <c r="N4" s="179" t="str">
        <f t="shared" ref="N4:N42" si="5">IF($K4&lt;=$D$42,IF($K4&gt;0,"YES","" )," ")</f>
        <v xml:space="preserve"> </v>
      </c>
      <c r="O4" s="60">
        <f t="shared" ref="O4:O10" si="6">IF(K4&gt;0,RANK(K4,$K$3:$K$10,1),"No Runner")</f>
        <v>2</v>
      </c>
      <c r="P4" s="61">
        <f>IF(K4&gt;0,IF(Q4="no","No",RANK(Q4,$Q$3:$Q$34,1)+COUNTIF($Q$3:Q4,Q4)-1),"No Runner")</f>
        <v>3</v>
      </c>
      <c r="Q4" s="61">
        <f t="shared" ref="Q4:Q34" si="7">IF(K4&gt;0,IF(O4=1,K4,IF(S4&lt;9-COUNTIF($O$3:$O$34,1),K4,"no")),"No Runner")</f>
        <v>12.96</v>
      </c>
      <c r="R4" s="61">
        <f t="shared" ref="R4:R34" si="8">IF(K4&gt;0,IF(O4=1,"First",K4),"No Runner")</f>
        <v>12.96</v>
      </c>
      <c r="S4" s="61">
        <f t="shared" si="2"/>
        <v>1</v>
      </c>
      <c r="T4" s="354"/>
      <c r="U4" s="323" t="s">
        <v>20</v>
      </c>
      <c r="V4" s="324"/>
      <c r="W4" s="324"/>
      <c r="X4" s="325"/>
      <c r="Y4" s="344"/>
      <c r="Z4" s="267">
        <v>218</v>
      </c>
      <c r="AA4" s="268" t="s">
        <v>121</v>
      </c>
      <c r="AB4" s="277" t="s">
        <v>122</v>
      </c>
    </row>
    <row r="5" spans="1:28" ht="9.9499999999999993" customHeight="1">
      <c r="A5" s="344"/>
      <c r="B5" s="345"/>
      <c r="C5" s="348"/>
      <c r="D5" s="349"/>
      <c r="E5" s="338"/>
      <c r="F5" s="339"/>
      <c r="G5" s="340"/>
      <c r="H5" s="13" t="str">
        <f t="shared" si="0"/>
        <v>Milla Walsh</v>
      </c>
      <c r="I5" s="13" t="str">
        <f t="shared" si="1"/>
        <v>Longdean</v>
      </c>
      <c r="J5" s="260">
        <v>335</v>
      </c>
      <c r="K5" s="261">
        <v>13.07</v>
      </c>
      <c r="L5" s="177" t="str">
        <f t="shared" si="3"/>
        <v xml:space="preserve"> </v>
      </c>
      <c r="M5" s="178" t="str">
        <f t="shared" si="4"/>
        <v xml:space="preserve"> </v>
      </c>
      <c r="N5" s="179" t="str">
        <f t="shared" si="5"/>
        <v xml:space="preserve"> </v>
      </c>
      <c r="O5" s="60">
        <f t="shared" si="6"/>
        <v>3</v>
      </c>
      <c r="P5" s="61">
        <f>IF(K5&gt;0,IF(Q5="no","No",RANK(Q5,$Q$3:$Q$34,1)+COUNTIF($Q$3:Q5,Q5)-1),"No Runner")</f>
        <v>4</v>
      </c>
      <c r="Q5" s="61">
        <f t="shared" si="7"/>
        <v>13.07</v>
      </c>
      <c r="R5" s="61">
        <f t="shared" si="8"/>
        <v>13.07</v>
      </c>
      <c r="S5" s="61">
        <f t="shared" si="2"/>
        <v>2</v>
      </c>
      <c r="T5" s="354"/>
      <c r="U5" s="326"/>
      <c r="V5" s="327"/>
      <c r="W5" s="327"/>
      <c r="X5" s="328"/>
      <c r="Y5" s="344"/>
      <c r="Z5" s="267">
        <v>335</v>
      </c>
      <c r="AA5" s="268" t="s">
        <v>64</v>
      </c>
      <c r="AB5" s="277" t="s">
        <v>140</v>
      </c>
    </row>
    <row r="6" spans="1:28" ht="9.9499999999999993" customHeight="1">
      <c r="A6" s="344"/>
      <c r="B6" s="345"/>
      <c r="C6" s="348"/>
      <c r="D6" s="349"/>
      <c r="E6" s="338"/>
      <c r="F6" s="339"/>
      <c r="G6" s="340"/>
      <c r="H6" s="13" t="str">
        <f t="shared" si="0"/>
        <v>Amelie   Horn</v>
      </c>
      <c r="I6" s="13" t="str">
        <f t="shared" si="1"/>
        <v>Monk's Walk School</v>
      </c>
      <c r="J6" s="260">
        <v>352</v>
      </c>
      <c r="K6" s="261">
        <v>13.19</v>
      </c>
      <c r="L6" s="177" t="str">
        <f t="shared" si="3"/>
        <v xml:space="preserve"> </v>
      </c>
      <c r="M6" s="178" t="str">
        <f t="shared" si="4"/>
        <v xml:space="preserve"> </v>
      </c>
      <c r="N6" s="179" t="str">
        <f t="shared" si="5"/>
        <v xml:space="preserve"> </v>
      </c>
      <c r="O6" s="60">
        <f t="shared" si="6"/>
        <v>4</v>
      </c>
      <c r="P6" s="61">
        <f>IF(K6&gt;0,IF(Q6="no","No",RANK(Q6,$Q$3:$Q$34,1)+COUNTIF($Q$3:Q6,Q6)-1),"No Runner")</f>
        <v>6</v>
      </c>
      <c r="Q6" s="61">
        <f t="shared" si="7"/>
        <v>13.19</v>
      </c>
      <c r="R6" s="61">
        <f t="shared" si="8"/>
        <v>13.19</v>
      </c>
      <c r="S6" s="61">
        <f t="shared" si="2"/>
        <v>4</v>
      </c>
      <c r="T6" s="354"/>
      <c r="U6" s="329"/>
      <c r="V6" s="330"/>
      <c r="W6" s="330"/>
      <c r="X6" s="331"/>
      <c r="Y6" s="344"/>
      <c r="Z6" s="267">
        <v>349</v>
      </c>
      <c r="AA6" s="268" t="s">
        <v>143</v>
      </c>
      <c r="AB6" s="277" t="s">
        <v>81</v>
      </c>
    </row>
    <row r="7" spans="1:28" ht="9.9499999999999993" customHeight="1">
      <c r="A7" s="344"/>
      <c r="B7" s="345"/>
      <c r="C7" s="348"/>
      <c r="D7" s="349"/>
      <c r="E7" s="338"/>
      <c r="F7" s="339"/>
      <c r="G7" s="340"/>
      <c r="H7" s="13" t="str">
        <f t="shared" si="0"/>
        <v>Megan Saywell</v>
      </c>
      <c r="I7" s="13" t="str">
        <f t="shared" si="1"/>
        <v>Haileybury</v>
      </c>
      <c r="J7" s="260">
        <v>218</v>
      </c>
      <c r="K7" s="261">
        <v>13.28</v>
      </c>
      <c r="L7" s="177" t="str">
        <f t="shared" si="3"/>
        <v xml:space="preserve"> </v>
      </c>
      <c r="M7" s="178" t="str">
        <f t="shared" si="4"/>
        <v xml:space="preserve"> </v>
      </c>
      <c r="N7" s="179" t="str">
        <f t="shared" si="5"/>
        <v xml:space="preserve"> </v>
      </c>
      <c r="O7" s="60">
        <f t="shared" si="6"/>
        <v>5</v>
      </c>
      <c r="P7" s="61">
        <f>IF(K7&gt;0,IF(Q7="no","No",RANK(Q7,$Q$3:$Q$34,1)+COUNTIF($Q$3:Q7,Q7)-1),"No Runner")</f>
        <v>8</v>
      </c>
      <c r="Q7" s="61">
        <f t="shared" si="7"/>
        <v>13.28</v>
      </c>
      <c r="R7" s="61">
        <f t="shared" si="8"/>
        <v>13.28</v>
      </c>
      <c r="S7" s="61">
        <f t="shared" si="2"/>
        <v>6</v>
      </c>
      <c r="T7" s="354"/>
      <c r="U7" s="332" t="s">
        <v>50</v>
      </c>
      <c r="V7" s="333"/>
      <c r="W7" s="333"/>
      <c r="X7" s="334"/>
      <c r="Y7" s="344"/>
      <c r="Z7" s="267">
        <v>352</v>
      </c>
      <c r="AA7" s="268" t="s">
        <v>146</v>
      </c>
      <c r="AB7" s="277" t="s">
        <v>147</v>
      </c>
    </row>
    <row r="8" spans="1:28" ht="9.9499999999999993" customHeight="1">
      <c r="A8" s="344"/>
      <c r="B8" s="345"/>
      <c r="C8" s="348"/>
      <c r="D8" s="349"/>
      <c r="E8" s="338"/>
      <c r="F8" s="339"/>
      <c r="G8" s="340"/>
      <c r="H8" s="13" t="str">
        <f t="shared" si="0"/>
        <v>Poppy Clune</v>
      </c>
      <c r="I8" s="13" t="str">
        <f t="shared" si="1"/>
        <v>Chancellor's</v>
      </c>
      <c r="J8" s="260">
        <v>161</v>
      </c>
      <c r="K8" s="261">
        <v>14.44</v>
      </c>
      <c r="L8" s="177" t="str">
        <f t="shared" si="3"/>
        <v xml:space="preserve"> </v>
      </c>
      <c r="M8" s="178" t="str">
        <f t="shared" si="4"/>
        <v xml:space="preserve"> </v>
      </c>
      <c r="N8" s="179" t="str">
        <f t="shared" si="5"/>
        <v xml:space="preserve"> </v>
      </c>
      <c r="O8" s="60">
        <f t="shared" si="6"/>
        <v>6</v>
      </c>
      <c r="P8" s="61" t="str">
        <f>IF(K8&gt;0,IF(Q8="no","No",RANK(Q8,$Q$3:$Q$34,1)+COUNTIF($Q$3:Q8,Q8)-1),"No Runner")</f>
        <v>No</v>
      </c>
      <c r="Q8" s="61" t="str">
        <f t="shared" si="7"/>
        <v>no</v>
      </c>
      <c r="R8" s="61">
        <f t="shared" si="8"/>
        <v>14.44</v>
      </c>
      <c r="S8" s="61">
        <f t="shared" si="2"/>
        <v>9</v>
      </c>
      <c r="T8" s="354"/>
      <c r="U8" s="326"/>
      <c r="V8" s="327"/>
      <c r="W8" s="327"/>
      <c r="X8" s="328"/>
      <c r="Y8" s="344"/>
      <c r="Z8" s="267">
        <v>361</v>
      </c>
      <c r="AA8" s="268" t="s">
        <v>149</v>
      </c>
      <c r="AB8" s="277" t="s">
        <v>150</v>
      </c>
    </row>
    <row r="9" spans="1:28" ht="9.9499999999999993" customHeight="1">
      <c r="A9" s="344"/>
      <c r="B9" s="345"/>
      <c r="C9" s="348"/>
      <c r="D9" s="349"/>
      <c r="E9" s="338"/>
      <c r="F9" s="339"/>
      <c r="G9" s="340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54"/>
      <c r="U9" s="329"/>
      <c r="V9" s="330"/>
      <c r="W9" s="330"/>
      <c r="X9" s="331"/>
      <c r="Y9" s="344"/>
      <c r="Z9" s="267">
        <v>429</v>
      </c>
      <c r="AA9" s="268" t="s">
        <v>60</v>
      </c>
      <c r="AB9" s="277" t="s">
        <v>61</v>
      </c>
    </row>
    <row r="10" spans="1:28" ht="9.9499999999999993" customHeight="1" thickBot="1">
      <c r="A10" s="344"/>
      <c r="B10" s="345"/>
      <c r="C10" s="348"/>
      <c r="D10" s="349"/>
      <c r="E10" s="341"/>
      <c r="F10" s="342"/>
      <c r="G10" s="343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54"/>
      <c r="U10" s="332" t="s">
        <v>49</v>
      </c>
      <c r="V10" s="333"/>
      <c r="W10" s="333"/>
      <c r="X10" s="334"/>
      <c r="Y10" s="344"/>
      <c r="Z10" s="267">
        <v>450</v>
      </c>
      <c r="AA10" s="268" t="s">
        <v>172</v>
      </c>
      <c r="AB10" s="277" t="s">
        <v>62</v>
      </c>
    </row>
    <row r="11" spans="1:28" ht="9.9499999999999993" customHeight="1">
      <c r="A11" s="344"/>
      <c r="B11" s="345"/>
      <c r="C11" s="348"/>
      <c r="D11" s="349"/>
      <c r="E11" s="335" t="s">
        <v>4</v>
      </c>
      <c r="F11" s="336"/>
      <c r="G11" s="337"/>
      <c r="H11" s="16" t="str">
        <f t="shared" si="0"/>
        <v>Isabella  Turner</v>
      </c>
      <c r="I11" s="16" t="str">
        <f t="shared" si="1"/>
        <v>Roundwood Park</v>
      </c>
      <c r="J11" s="286">
        <v>450</v>
      </c>
      <c r="K11" s="259">
        <v>12.42</v>
      </c>
      <c r="L11" s="174" t="str">
        <f t="shared" si="3"/>
        <v xml:space="preserve"> </v>
      </c>
      <c r="M11" s="175" t="str">
        <f t="shared" si="4"/>
        <v xml:space="preserve"> </v>
      </c>
      <c r="N11" s="176" t="str">
        <f t="shared" si="5"/>
        <v xml:space="preserve"> </v>
      </c>
      <c r="O11" s="55">
        <f>IF(K11&gt;0,RANK(K11,$K$11:$K$18,1),"No Runner")</f>
        <v>1</v>
      </c>
      <c r="P11" s="56">
        <f>IF(K11&gt;0,IF(Q11="no","No",RANK(Q11,$Q$3:$Q$34,1)+COUNTIF($Q$3:Q11,Q11)-1),"No Runner")</f>
        <v>2</v>
      </c>
      <c r="Q11" s="56">
        <f t="shared" si="7"/>
        <v>12.42</v>
      </c>
      <c r="R11" s="56" t="str">
        <f t="shared" si="8"/>
        <v>First</v>
      </c>
      <c r="S11" s="56" t="str">
        <f t="shared" si="2"/>
        <v/>
      </c>
      <c r="T11" s="354"/>
      <c r="U11" s="326"/>
      <c r="V11" s="327"/>
      <c r="W11" s="327"/>
      <c r="X11" s="328"/>
      <c r="Y11" s="344"/>
      <c r="Z11" s="267">
        <v>480</v>
      </c>
      <c r="AA11" s="268" t="s">
        <v>182</v>
      </c>
      <c r="AB11" s="277" t="s">
        <v>87</v>
      </c>
    </row>
    <row r="12" spans="1:28" ht="9.9499999999999993" customHeight="1">
      <c r="A12" s="344"/>
      <c r="B12" s="345"/>
      <c r="C12" s="348"/>
      <c r="D12" s="349"/>
      <c r="E12" s="338"/>
      <c r="F12" s="339"/>
      <c r="G12" s="340"/>
      <c r="H12" s="13" t="str">
        <f t="shared" si="0"/>
        <v>Amaia  Dacres</v>
      </c>
      <c r="I12" s="13" t="str">
        <f t="shared" si="1"/>
        <v>Parmiter’s School</v>
      </c>
      <c r="J12" s="260">
        <v>361</v>
      </c>
      <c r="K12" s="261">
        <v>13.12</v>
      </c>
      <c r="L12" s="177" t="str">
        <f t="shared" si="3"/>
        <v xml:space="preserve"> </v>
      </c>
      <c r="M12" s="178" t="str">
        <f t="shared" si="4"/>
        <v xml:space="preserve"> </v>
      </c>
      <c r="N12" s="179" t="str">
        <f t="shared" si="5"/>
        <v xml:space="preserve"> </v>
      </c>
      <c r="O12" s="60">
        <f t="shared" ref="O12:O18" si="9">IF(K12&gt;0,RANK(K12,$K$11:$K$18,1),"No Runner")</f>
        <v>2</v>
      </c>
      <c r="P12" s="61">
        <f>IF(K12&gt;0,IF(Q12="no","No",RANK(Q12,$Q$3:$Q$34,1)+COUNTIF($Q$3:Q12,Q12)-1),"No Runner")</f>
        <v>5</v>
      </c>
      <c r="Q12" s="61">
        <f t="shared" si="7"/>
        <v>13.12</v>
      </c>
      <c r="R12" s="61">
        <f t="shared" si="8"/>
        <v>13.12</v>
      </c>
      <c r="S12" s="61">
        <f t="shared" si="2"/>
        <v>3</v>
      </c>
      <c r="T12" s="354"/>
      <c r="U12" s="329"/>
      <c r="V12" s="330"/>
      <c r="W12" s="330"/>
      <c r="X12" s="331"/>
      <c r="Y12" s="344"/>
      <c r="Z12" s="267">
        <v>533</v>
      </c>
      <c r="AA12" s="268" t="s">
        <v>190</v>
      </c>
      <c r="AB12" s="277" t="s">
        <v>63</v>
      </c>
    </row>
    <row r="13" spans="1:28" ht="9.9499999999999993" customHeight="1">
      <c r="A13" s="344"/>
      <c r="B13" s="345"/>
      <c r="C13" s="348"/>
      <c r="D13" s="349"/>
      <c r="E13" s="338"/>
      <c r="F13" s="339"/>
      <c r="G13" s="340"/>
      <c r="H13" s="13" t="str">
        <f t="shared" si="0"/>
        <v>Phoebe  Peacock</v>
      </c>
      <c r="I13" s="13" t="str">
        <f t="shared" si="1"/>
        <v>Samuel Ryder Academy</v>
      </c>
      <c r="J13" s="260">
        <v>480</v>
      </c>
      <c r="K13" s="261">
        <v>13.21</v>
      </c>
      <c r="L13" s="177" t="str">
        <f t="shared" si="3"/>
        <v xml:space="preserve"> </v>
      </c>
      <c r="M13" s="178" t="str">
        <f t="shared" si="4"/>
        <v xml:space="preserve"> </v>
      </c>
      <c r="N13" s="179" t="str">
        <f t="shared" si="5"/>
        <v xml:space="preserve"> </v>
      </c>
      <c r="O13" s="60">
        <f t="shared" si="9"/>
        <v>3</v>
      </c>
      <c r="P13" s="61">
        <f>IF(K13&gt;0,IF(Q13="no","No",RANK(Q13,$Q$3:$Q$34,1)+COUNTIF($Q$3:Q13,Q13)-1),"No Runner")</f>
        <v>7</v>
      </c>
      <c r="Q13" s="61">
        <f t="shared" si="7"/>
        <v>13.21</v>
      </c>
      <c r="R13" s="61">
        <f t="shared" si="8"/>
        <v>13.21</v>
      </c>
      <c r="S13" s="61">
        <f t="shared" si="2"/>
        <v>5</v>
      </c>
      <c r="T13" s="354"/>
      <c r="U13" s="332" t="s">
        <v>51</v>
      </c>
      <c r="V13" s="333"/>
      <c r="W13" s="333"/>
      <c r="X13" s="334"/>
      <c r="Y13" s="344"/>
      <c r="Z13" s="267">
        <v>679</v>
      </c>
      <c r="AA13" s="268" t="s">
        <v>209</v>
      </c>
      <c r="AB13" s="277" t="s">
        <v>208</v>
      </c>
    </row>
    <row r="14" spans="1:28" ht="9.9499999999999993" customHeight="1">
      <c r="A14" s="344"/>
      <c r="B14" s="345"/>
      <c r="C14" s="348"/>
      <c r="D14" s="349"/>
      <c r="E14" s="338"/>
      <c r="F14" s="339"/>
      <c r="G14" s="340"/>
      <c r="H14" s="13" t="str">
        <f t="shared" si="0"/>
        <v>Saoirse  MacMahon</v>
      </c>
      <c r="I14" s="13" t="str">
        <f t="shared" si="1"/>
        <v>St Michaels Catholic High School</v>
      </c>
      <c r="J14" s="260">
        <v>679</v>
      </c>
      <c r="K14" s="261">
        <v>13.94</v>
      </c>
      <c r="L14" s="177" t="str">
        <f t="shared" si="3"/>
        <v xml:space="preserve"> </v>
      </c>
      <c r="M14" s="178" t="str">
        <f t="shared" si="4"/>
        <v xml:space="preserve"> </v>
      </c>
      <c r="N14" s="179" t="str">
        <f t="shared" si="5"/>
        <v xml:space="preserve"> </v>
      </c>
      <c r="O14" s="60">
        <f t="shared" si="9"/>
        <v>4</v>
      </c>
      <c r="P14" s="61" t="str">
        <f>IF(K14&gt;0,IF(Q14="no","No",RANK(Q14,$Q$3:$Q$34,1)+COUNTIF($Q$3:Q14,Q14)-1),"No Runner")</f>
        <v>No</v>
      </c>
      <c r="Q14" s="61" t="str">
        <f t="shared" si="7"/>
        <v>no</v>
      </c>
      <c r="R14" s="61">
        <f t="shared" si="8"/>
        <v>13.94</v>
      </c>
      <c r="S14" s="61">
        <f t="shared" si="2"/>
        <v>7</v>
      </c>
      <c r="T14" s="354"/>
      <c r="U14" s="326"/>
      <c r="V14" s="327"/>
      <c r="W14" s="327"/>
      <c r="X14" s="328"/>
      <c r="Y14" s="344"/>
      <c r="Z14" s="267">
        <v>692</v>
      </c>
      <c r="AA14" s="268" t="s">
        <v>210</v>
      </c>
      <c r="AB14" s="277" t="s">
        <v>208</v>
      </c>
    </row>
    <row r="15" spans="1:28" ht="9.9499999999999993" customHeight="1">
      <c r="A15" s="344"/>
      <c r="B15" s="345"/>
      <c r="C15" s="348"/>
      <c r="D15" s="349"/>
      <c r="E15" s="338"/>
      <c r="F15" s="339"/>
      <c r="G15" s="340"/>
      <c r="H15" s="13" t="str">
        <f t="shared" si="0"/>
        <v>Kyra Adams</v>
      </c>
      <c r="I15" s="13" t="str">
        <f t="shared" si="1"/>
        <v>RMS</v>
      </c>
      <c r="J15" s="260">
        <v>429</v>
      </c>
      <c r="K15" s="261">
        <v>14.12</v>
      </c>
      <c r="L15" s="177" t="str">
        <f t="shared" si="3"/>
        <v xml:space="preserve"> </v>
      </c>
      <c r="M15" s="178" t="str">
        <f t="shared" si="4"/>
        <v xml:space="preserve"> </v>
      </c>
      <c r="N15" s="179" t="str">
        <f t="shared" si="5"/>
        <v xml:space="preserve"> </v>
      </c>
      <c r="O15" s="60">
        <f t="shared" si="9"/>
        <v>5</v>
      </c>
      <c r="P15" s="61" t="str">
        <f>IF(K15&gt;0,IF(Q15="no","No",RANK(Q15,$Q$3:$Q$34,1)+COUNTIF($Q$3:Q15,Q15)-1),"No Runner")</f>
        <v>No</v>
      </c>
      <c r="Q15" s="61" t="str">
        <f t="shared" si="7"/>
        <v>no</v>
      </c>
      <c r="R15" s="61">
        <f t="shared" si="8"/>
        <v>14.12</v>
      </c>
      <c r="S15" s="61">
        <f t="shared" si="2"/>
        <v>8</v>
      </c>
      <c r="T15" s="354"/>
      <c r="U15" s="329"/>
      <c r="V15" s="330"/>
      <c r="W15" s="330"/>
      <c r="X15" s="331"/>
      <c r="Y15" s="344"/>
      <c r="Z15" s="267"/>
      <c r="AA15" s="268"/>
      <c r="AB15" s="277"/>
    </row>
    <row r="16" spans="1:28" ht="9.9499999999999993" customHeight="1">
      <c r="A16" s="344"/>
      <c r="B16" s="345"/>
      <c r="C16" s="348"/>
      <c r="D16" s="349"/>
      <c r="E16" s="338"/>
      <c r="F16" s="339"/>
      <c r="G16" s="340"/>
      <c r="H16" s="15" t="str">
        <f t="shared" si="0"/>
        <v>Elizabeth Keepence</v>
      </c>
      <c r="I16" s="15" t="str">
        <f t="shared" si="1"/>
        <v>Simon Balle School</v>
      </c>
      <c r="J16" s="260">
        <v>533</v>
      </c>
      <c r="K16" s="261">
        <v>14.46</v>
      </c>
      <c r="L16" s="177" t="str">
        <f t="shared" si="3"/>
        <v xml:space="preserve"> </v>
      </c>
      <c r="M16" s="178" t="str">
        <f t="shared" si="4"/>
        <v xml:space="preserve"> </v>
      </c>
      <c r="N16" s="179" t="str">
        <f t="shared" si="5"/>
        <v xml:space="preserve"> </v>
      </c>
      <c r="O16" s="60">
        <f t="shared" si="9"/>
        <v>6</v>
      </c>
      <c r="P16" s="61" t="str">
        <f>IF(K16&gt;0,IF(Q16="no","No",RANK(Q16,$Q$3:$Q$34,1)+COUNTIF($Q$3:Q16,Q16)-1),"No Runner")</f>
        <v>No</v>
      </c>
      <c r="Q16" s="61" t="str">
        <f t="shared" si="7"/>
        <v>no</v>
      </c>
      <c r="R16" s="61">
        <f t="shared" si="8"/>
        <v>14.46</v>
      </c>
      <c r="S16" s="61">
        <f t="shared" si="2"/>
        <v>10</v>
      </c>
      <c r="T16" s="354"/>
      <c r="U16" s="332" t="s">
        <v>52</v>
      </c>
      <c r="V16" s="333"/>
      <c r="W16" s="333"/>
      <c r="X16" s="334"/>
      <c r="Y16" s="344"/>
      <c r="Z16" s="267"/>
      <c r="AA16" s="268"/>
      <c r="AB16" s="277"/>
    </row>
    <row r="17" spans="1:28" ht="9.9499999999999993" customHeight="1">
      <c r="A17" s="344"/>
      <c r="B17" s="345"/>
      <c r="C17" s="348"/>
      <c r="D17" s="349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54"/>
      <c r="U17" s="326"/>
      <c r="V17" s="327"/>
      <c r="W17" s="327"/>
      <c r="X17" s="328"/>
      <c r="Y17" s="344"/>
      <c r="Z17" s="267"/>
      <c r="AA17" s="268"/>
      <c r="AB17" s="277"/>
    </row>
    <row r="18" spans="1:28" ht="9.9499999999999993" customHeight="1" thickBot="1">
      <c r="A18" s="344"/>
      <c r="B18" s="345"/>
      <c r="C18" s="348"/>
      <c r="D18" s="349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54"/>
      <c r="U18" s="329"/>
      <c r="V18" s="330"/>
      <c r="W18" s="330"/>
      <c r="X18" s="331"/>
      <c r="Y18" s="344"/>
      <c r="Z18" s="267"/>
      <c r="AA18" s="268"/>
      <c r="AB18" s="277"/>
    </row>
    <row r="19" spans="1:28" ht="9.9499999999999993" customHeight="1">
      <c r="A19" s="344"/>
      <c r="B19" s="345"/>
      <c r="C19" s="348"/>
      <c r="D19" s="349"/>
      <c r="E19" s="335" t="s">
        <v>6</v>
      </c>
      <c r="F19" s="336"/>
      <c r="G19" s="337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54"/>
      <c r="U19" s="332" t="s">
        <v>53</v>
      </c>
      <c r="V19" s="333"/>
      <c r="W19" s="333"/>
      <c r="X19" s="334"/>
      <c r="Y19" s="344"/>
      <c r="Z19" s="267"/>
      <c r="AA19" s="268"/>
      <c r="AB19" s="277"/>
    </row>
    <row r="20" spans="1:28" ht="9.9499999999999993" customHeight="1">
      <c r="A20" s="344"/>
      <c r="B20" s="345"/>
      <c r="C20" s="348"/>
      <c r="D20" s="349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54"/>
      <c r="U20" s="326"/>
      <c r="V20" s="327"/>
      <c r="W20" s="327"/>
      <c r="X20" s="328"/>
      <c r="Y20" s="344"/>
      <c r="Z20" s="267"/>
      <c r="AA20" s="268"/>
      <c r="AB20" s="277"/>
    </row>
    <row r="21" spans="1:28" ht="9.9499999999999993" customHeight="1">
      <c r="A21" s="344"/>
      <c r="B21" s="345"/>
      <c r="C21" s="348"/>
      <c r="D21" s="349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54"/>
      <c r="U21" s="329"/>
      <c r="V21" s="330"/>
      <c r="W21" s="330"/>
      <c r="X21" s="331"/>
      <c r="Y21" s="344"/>
      <c r="Z21" s="267"/>
      <c r="AA21" s="268"/>
      <c r="AB21" s="277"/>
    </row>
    <row r="22" spans="1:28" ht="9.9499999999999993" customHeight="1">
      <c r="A22" s="344"/>
      <c r="B22" s="345"/>
      <c r="C22" s="348"/>
      <c r="D22" s="349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54"/>
      <c r="U22" s="366"/>
      <c r="V22" s="367"/>
      <c r="W22" s="367"/>
      <c r="X22" s="368"/>
      <c r="Y22" s="344"/>
      <c r="Z22" s="267"/>
      <c r="AA22" s="268"/>
      <c r="AB22" s="277"/>
    </row>
    <row r="23" spans="1:28" ht="9.9499999999999993" customHeight="1">
      <c r="A23" s="344"/>
      <c r="B23" s="345"/>
      <c r="C23" s="348"/>
      <c r="D23" s="349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54"/>
      <c r="U23" s="369"/>
      <c r="V23" s="370"/>
      <c r="W23" s="370"/>
      <c r="X23" s="371"/>
      <c r="Y23" s="344"/>
      <c r="Z23" s="267"/>
      <c r="AA23" s="268"/>
      <c r="AB23" s="277"/>
    </row>
    <row r="24" spans="1:28" ht="9.9499999999999993" customHeight="1">
      <c r="A24" s="344"/>
      <c r="B24" s="345"/>
      <c r="C24" s="348"/>
      <c r="D24" s="349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54"/>
      <c r="U24" s="372"/>
      <c r="V24" s="373"/>
      <c r="W24" s="373"/>
      <c r="X24" s="374"/>
      <c r="Y24" s="344"/>
      <c r="Z24" s="267"/>
      <c r="AA24" s="268"/>
      <c r="AB24" s="277"/>
    </row>
    <row r="25" spans="1:28" ht="9.9499999999999993" customHeight="1">
      <c r="A25" s="344"/>
      <c r="B25" s="345"/>
      <c r="C25" s="348"/>
      <c r="D25" s="349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54"/>
      <c r="U25" s="366"/>
      <c r="V25" s="367"/>
      <c r="W25" s="367"/>
      <c r="X25" s="368"/>
      <c r="Y25" s="344"/>
      <c r="Z25" s="267"/>
      <c r="AA25" s="268"/>
      <c r="AB25" s="277"/>
    </row>
    <row r="26" spans="1:28" ht="9.9499999999999993" customHeight="1" thickBot="1">
      <c r="A26" s="344"/>
      <c r="B26" s="345"/>
      <c r="C26" s="348"/>
      <c r="D26" s="349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54"/>
      <c r="U26" s="369"/>
      <c r="V26" s="370"/>
      <c r="W26" s="370"/>
      <c r="X26" s="371"/>
      <c r="Y26" s="344"/>
      <c r="Z26" s="267"/>
      <c r="AA26" s="268"/>
      <c r="AB26" s="277"/>
    </row>
    <row r="27" spans="1:28" ht="9.9499999999999993" customHeight="1">
      <c r="A27" s="344"/>
      <c r="B27" s="345"/>
      <c r="C27" s="348"/>
      <c r="D27" s="349"/>
      <c r="E27" s="375" t="s">
        <v>9</v>
      </c>
      <c r="F27" s="376"/>
      <c r="G27" s="377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54"/>
      <c r="U27" s="372"/>
      <c r="V27" s="373"/>
      <c r="W27" s="373"/>
      <c r="X27" s="374"/>
      <c r="Y27" s="344"/>
      <c r="Z27" s="267"/>
      <c r="AA27" s="268"/>
      <c r="AB27" s="277"/>
    </row>
    <row r="28" spans="1:28" ht="9.9499999999999993" customHeight="1">
      <c r="A28" s="344"/>
      <c r="B28" s="345"/>
      <c r="C28" s="348"/>
      <c r="D28" s="349"/>
      <c r="E28" s="378"/>
      <c r="F28" s="379"/>
      <c r="G28" s="380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54"/>
      <c r="U28" s="366"/>
      <c r="V28" s="367"/>
      <c r="W28" s="367"/>
      <c r="X28" s="368"/>
      <c r="Y28" s="344"/>
      <c r="Z28" s="267"/>
      <c r="AA28" s="268"/>
      <c r="AB28" s="277"/>
    </row>
    <row r="29" spans="1:28" ht="9.9499999999999993" customHeight="1">
      <c r="A29" s="344"/>
      <c r="B29" s="345"/>
      <c r="C29" s="348"/>
      <c r="D29" s="349"/>
      <c r="E29" s="378"/>
      <c r="F29" s="379"/>
      <c r="G29" s="380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54"/>
      <c r="U29" s="369"/>
      <c r="V29" s="370"/>
      <c r="W29" s="370"/>
      <c r="X29" s="371"/>
      <c r="Y29" s="344"/>
      <c r="Z29" s="267"/>
      <c r="AA29" s="268"/>
      <c r="AB29" s="277"/>
    </row>
    <row r="30" spans="1:28" ht="9.9499999999999993" customHeight="1" thickBot="1">
      <c r="A30" s="344"/>
      <c r="B30" s="345"/>
      <c r="C30" s="348"/>
      <c r="D30" s="349"/>
      <c r="E30" s="378"/>
      <c r="F30" s="379"/>
      <c r="G30" s="380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54"/>
      <c r="U30" s="384"/>
      <c r="V30" s="385"/>
      <c r="W30" s="385"/>
      <c r="X30" s="386"/>
      <c r="Y30" s="344"/>
      <c r="Z30" s="267"/>
      <c r="AA30" s="268"/>
      <c r="AB30" s="277"/>
    </row>
    <row r="31" spans="1:28" ht="9.9499999999999993" customHeight="1" thickBot="1">
      <c r="A31" s="344"/>
      <c r="B31" s="345"/>
      <c r="C31" s="348"/>
      <c r="D31" s="349"/>
      <c r="E31" s="378"/>
      <c r="F31" s="379"/>
      <c r="G31" s="380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54"/>
      <c r="U31" s="48"/>
      <c r="V31" s="48"/>
      <c r="W31" s="48"/>
      <c r="Y31" s="344"/>
      <c r="Z31" s="267"/>
      <c r="AA31" s="268"/>
      <c r="AB31" s="277"/>
    </row>
    <row r="32" spans="1:28" ht="9.9499999999999993" customHeight="1" thickBot="1">
      <c r="A32" s="344"/>
      <c r="B32" s="345"/>
      <c r="C32" s="348"/>
      <c r="D32" s="349"/>
      <c r="E32" s="378"/>
      <c r="F32" s="379"/>
      <c r="G32" s="380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54"/>
      <c r="U32" s="387" t="str">
        <f>C2&amp;" Finalists"</f>
        <v>80m Hurdles Finalists</v>
      </c>
      <c r="V32" s="388"/>
      <c r="W32" s="388"/>
      <c r="X32" s="389"/>
      <c r="Y32" s="344"/>
      <c r="Z32" s="267"/>
      <c r="AA32" s="268"/>
      <c r="AB32" s="277"/>
    </row>
    <row r="33" spans="1:29" ht="9.9499999999999993" customHeight="1">
      <c r="A33" s="393"/>
      <c r="B33" s="394" t="s">
        <v>11</v>
      </c>
      <c r="C33" s="348"/>
      <c r="D33" s="349"/>
      <c r="E33" s="378"/>
      <c r="F33" s="379"/>
      <c r="G33" s="380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54"/>
      <c r="U33" s="390"/>
      <c r="V33" s="391"/>
      <c r="W33" s="391"/>
      <c r="X33" s="392"/>
      <c r="Y33" s="344"/>
      <c r="Z33" s="267"/>
      <c r="AA33" s="268"/>
      <c r="AB33" s="277"/>
    </row>
    <row r="34" spans="1:29" ht="9.9499999999999993" customHeight="1" thickBot="1">
      <c r="A34" s="393"/>
      <c r="B34" s="395"/>
      <c r="C34" s="348"/>
      <c r="D34" s="349"/>
      <c r="E34" s="381"/>
      <c r="F34" s="382"/>
      <c r="G34" s="383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54"/>
      <c r="U34" s="76" t="s">
        <v>45</v>
      </c>
      <c r="V34" s="70" t="s">
        <v>1</v>
      </c>
      <c r="W34" s="209" t="s">
        <v>42</v>
      </c>
      <c r="X34" s="71" t="s">
        <v>8</v>
      </c>
      <c r="Y34" s="344"/>
      <c r="Z34" s="270"/>
      <c r="AA34" s="271"/>
      <c r="AB34" s="278"/>
    </row>
    <row r="35" spans="1:29" ht="9.9499999999999993" customHeight="1" thickBot="1">
      <c r="A35" s="393"/>
      <c r="B35" s="171">
        <v>1</v>
      </c>
      <c r="C35" s="348"/>
      <c r="D35" s="349"/>
      <c r="E35" s="396" t="str">
        <f>C2&amp;" Final"</f>
        <v>80m Hurdles Final</v>
      </c>
      <c r="G35" s="52">
        <v>1</v>
      </c>
      <c r="H35" s="53" t="str">
        <f t="shared" si="0"/>
        <v>Nia  Forbes-Agyepong</v>
      </c>
      <c r="I35" s="53" t="str">
        <f t="shared" si="1"/>
        <v>Loreto College</v>
      </c>
      <c r="J35" s="287">
        <v>349</v>
      </c>
      <c r="K35" s="259">
        <v>11.77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>YES</v>
      </c>
      <c r="O35" s="69"/>
      <c r="P35" s="399" t="str">
        <f ca="1">Entries!$A$1</f>
        <v>U17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>Nia  Forbes-Agyepong</v>
      </c>
      <c r="W35" s="87" t="str">
        <f>IFERROR(INDEX($I$3:$I$34,MATCH($B35,$P$3:$P$34,0)),"")</f>
        <v>Loreto College</v>
      </c>
      <c r="X35" s="54">
        <f>IFERROR(INDEX($J$3:$J$34,MATCH($B35,$P$3:$P$34,0)),"")</f>
        <v>349</v>
      </c>
      <c r="Y35" s="344"/>
      <c r="Z35" s="241"/>
      <c r="AA35" s="241"/>
      <c r="AB35" s="308"/>
    </row>
    <row r="36" spans="1:29" ht="9.9499999999999993" customHeight="1" thickBot="1">
      <c r="A36" s="393"/>
      <c r="B36" s="49">
        <v>2</v>
      </c>
      <c r="C36" s="348"/>
      <c r="D36" s="349"/>
      <c r="E36" s="397"/>
      <c r="G36" s="43">
        <v>2</v>
      </c>
      <c r="H36" s="40" t="str">
        <f t="shared" si="0"/>
        <v>Isabella  Turner</v>
      </c>
      <c r="I36" s="211" t="str">
        <f t="shared" si="1"/>
        <v>Roundwood Park</v>
      </c>
      <c r="J36" s="288">
        <v>450</v>
      </c>
      <c r="K36" s="261">
        <v>11.96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>YES</v>
      </c>
      <c r="O36" s="74"/>
      <c r="P36" s="40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>Isabella  Turner</v>
      </c>
      <c r="W36" s="209" t="str">
        <f t="shared" ref="W36:W42" si="14">IFERROR(INDEX($I$3:$I$34,MATCH($B36,$P$3:$P$34,0)),"")</f>
        <v>Roundwood Park</v>
      </c>
      <c r="X36" s="71">
        <f>IFERROR(INDEX($J$3:$J$34,MATCH($B36,$P$3:$P$34,0)),"")</f>
        <v>450</v>
      </c>
      <c r="Y36" s="344"/>
      <c r="Z36" s="361" t="s">
        <v>47</v>
      </c>
      <c r="AA36" s="362" t="s">
        <v>46</v>
      </c>
      <c r="AB36" s="363"/>
      <c r="AC36" s="29"/>
    </row>
    <row r="37" spans="1:29" ht="9.9499999999999993" customHeight="1" thickBot="1">
      <c r="A37" s="393"/>
      <c r="B37" s="49">
        <v>3</v>
      </c>
      <c r="C37" s="348"/>
      <c r="D37" s="349"/>
      <c r="E37" s="397"/>
      <c r="G37" s="146">
        <v>3</v>
      </c>
      <c r="H37" s="147" t="str">
        <f t="shared" si="0"/>
        <v>Milla Walsh</v>
      </c>
      <c r="I37" s="212" t="str">
        <f t="shared" si="1"/>
        <v>Longdean</v>
      </c>
      <c r="J37" s="288">
        <v>335</v>
      </c>
      <c r="K37" s="261">
        <v>12.5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400"/>
      <c r="Q37" s="239"/>
      <c r="R37" s="239"/>
      <c r="S37" s="239"/>
      <c r="T37" s="78"/>
      <c r="U37" s="76">
        <v>3</v>
      </c>
      <c r="V37" s="70" t="str">
        <f t="shared" si="13"/>
        <v>Eva  Higson</v>
      </c>
      <c r="W37" s="209" t="str">
        <f t="shared" si="14"/>
        <v>St Michaels Catholic High School</v>
      </c>
      <c r="X37" s="71">
        <f t="shared" ref="X37:X42" si="15">IFERROR(INDEX($J$3:$J$34,MATCH($B37,$P$3:$P$34,0)),"")</f>
        <v>692</v>
      </c>
      <c r="Y37" s="344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93"/>
      <c r="B38" s="49">
        <v>4</v>
      </c>
      <c r="C38" s="350"/>
      <c r="D38" s="351"/>
      <c r="E38" s="397"/>
      <c r="G38" s="148">
        <v>4</v>
      </c>
      <c r="H38" s="149" t="str">
        <f t="shared" si="0"/>
        <v>Eva  Higson</v>
      </c>
      <c r="I38" s="213" t="str">
        <f t="shared" si="1"/>
        <v>St Michaels Catholic High School</v>
      </c>
      <c r="J38" s="288">
        <v>692</v>
      </c>
      <c r="K38" s="261">
        <v>12.67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400"/>
      <c r="Q38" s="239"/>
      <c r="R38" s="239"/>
      <c r="S38" s="239"/>
      <c r="T38" s="78"/>
      <c r="U38" s="76">
        <v>6</v>
      </c>
      <c r="V38" s="70" t="str">
        <f t="shared" si="13"/>
        <v>Milla Walsh</v>
      </c>
      <c r="W38" s="209" t="str">
        <f t="shared" si="14"/>
        <v>Longdean</v>
      </c>
      <c r="X38" s="71">
        <f t="shared" si="15"/>
        <v>335</v>
      </c>
      <c r="Y38" s="344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93"/>
      <c r="B39" s="49">
        <v>5</v>
      </c>
      <c r="C39" s="364" t="s">
        <v>18</v>
      </c>
      <c r="D39" s="365"/>
      <c r="E39" s="397"/>
      <c r="G39" s="31">
        <v>5</v>
      </c>
      <c r="H39" s="41" t="str">
        <f t="shared" si="0"/>
        <v>Amaia  Dacres</v>
      </c>
      <c r="I39" s="214" t="str">
        <f t="shared" si="1"/>
        <v>Parmiter’s School</v>
      </c>
      <c r="J39" s="288">
        <v>361</v>
      </c>
      <c r="K39" s="261">
        <v>13.04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400"/>
      <c r="Q39" s="239"/>
      <c r="R39" s="239"/>
      <c r="S39" s="239"/>
      <c r="T39" s="78"/>
      <c r="U39" s="76">
        <v>2</v>
      </c>
      <c r="V39" s="70" t="str">
        <f t="shared" si="13"/>
        <v>Amaia  Dacres</v>
      </c>
      <c r="W39" s="209" t="str">
        <f t="shared" si="14"/>
        <v>Parmiter’s School</v>
      </c>
      <c r="X39" s="71">
        <f t="shared" si="15"/>
        <v>361</v>
      </c>
      <c r="Y39" s="344"/>
      <c r="Z39" s="240"/>
      <c r="AA39" s="240"/>
      <c r="AB39" s="305"/>
      <c r="AC39" s="240"/>
    </row>
    <row r="40" spans="1:29" ht="9.9499999999999993" customHeight="1">
      <c r="A40" s="393"/>
      <c r="B40" s="49">
        <v>6</v>
      </c>
      <c r="C40" s="106" t="s">
        <v>15</v>
      </c>
      <c r="D40" s="273">
        <v>11.4</v>
      </c>
      <c r="E40" s="397"/>
      <c r="G40" s="31">
        <v>6</v>
      </c>
      <c r="H40" s="41" t="str">
        <f t="shared" si="0"/>
        <v>Megan Saywell</v>
      </c>
      <c r="I40" s="214" t="str">
        <f t="shared" si="1"/>
        <v>Haileybury</v>
      </c>
      <c r="J40" s="288">
        <v>218</v>
      </c>
      <c r="K40" s="261">
        <v>13.1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400"/>
      <c r="Q40" s="239"/>
      <c r="R40" s="239"/>
      <c r="S40" s="239"/>
      <c r="T40" s="78"/>
      <c r="U40" s="76">
        <v>7</v>
      </c>
      <c r="V40" s="70" t="str">
        <f t="shared" si="13"/>
        <v>Amelie   Horn</v>
      </c>
      <c r="W40" s="209" t="str">
        <f t="shared" si="14"/>
        <v>Monk's Walk School</v>
      </c>
      <c r="X40" s="71">
        <f t="shared" si="15"/>
        <v>352</v>
      </c>
      <c r="Y40" s="344"/>
      <c r="Z40" s="240"/>
      <c r="AA40" s="240"/>
      <c r="AB40" s="305"/>
    </row>
    <row r="41" spans="1:29" ht="9.9499999999999993" customHeight="1">
      <c r="A41" s="393"/>
      <c r="B41" s="49">
        <v>7</v>
      </c>
      <c r="C41" s="107" t="s">
        <v>17</v>
      </c>
      <c r="D41" s="274">
        <v>11.6</v>
      </c>
      <c r="E41" s="397"/>
      <c r="G41" s="31">
        <v>7</v>
      </c>
      <c r="H41" s="41" t="str">
        <f t="shared" si="0"/>
        <v>Phoebe  Peacock</v>
      </c>
      <c r="I41" s="214" t="str">
        <f t="shared" si="1"/>
        <v>Samuel Ryder Academy</v>
      </c>
      <c r="J41" s="288">
        <v>480</v>
      </c>
      <c r="K41" s="261">
        <v>13.12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400"/>
      <c r="Q41" s="239"/>
      <c r="R41" s="239"/>
      <c r="S41" s="239"/>
      <c r="T41" s="78"/>
      <c r="U41" s="76">
        <v>1</v>
      </c>
      <c r="V41" s="70" t="str">
        <f t="shared" si="13"/>
        <v>Phoebe  Peacock</v>
      </c>
      <c r="W41" s="209" t="str">
        <f t="shared" si="14"/>
        <v>Samuel Ryder Academy</v>
      </c>
      <c r="X41" s="71">
        <f t="shared" si="15"/>
        <v>480</v>
      </c>
      <c r="Y41" s="344"/>
      <c r="Z41" s="240"/>
      <c r="AA41" s="240"/>
      <c r="AB41" s="305"/>
    </row>
    <row r="42" spans="1:29" ht="9.9499999999999993" customHeight="1" thickBot="1">
      <c r="A42" s="393"/>
      <c r="B42" s="51">
        <v>8</v>
      </c>
      <c r="C42" s="108" t="s">
        <v>16</v>
      </c>
      <c r="D42" s="275">
        <v>12</v>
      </c>
      <c r="E42" s="398"/>
      <c r="G42" s="32">
        <v>8</v>
      </c>
      <c r="H42" s="42" t="str">
        <f t="shared" si="0"/>
        <v>Amelie   Horn</v>
      </c>
      <c r="I42" s="215" t="str">
        <f t="shared" si="1"/>
        <v>Monk's Walk School</v>
      </c>
      <c r="J42" s="289">
        <v>352</v>
      </c>
      <c r="K42" s="265">
        <v>13.2</v>
      </c>
      <c r="L42" s="180" t="str">
        <f t="shared" si="3"/>
        <v xml:space="preserve"> </v>
      </c>
      <c r="M42" s="181" t="str">
        <f t="shared" si="4"/>
        <v xml:space="preserve"> </v>
      </c>
      <c r="N42" s="182" t="str">
        <f t="shared" si="5"/>
        <v xml:space="preserve"> </v>
      </c>
      <c r="O42" s="75"/>
      <c r="P42" s="401"/>
      <c r="Q42" s="239"/>
      <c r="R42" s="239"/>
      <c r="S42" s="239"/>
      <c r="T42" s="78"/>
      <c r="U42" s="77">
        <v>8</v>
      </c>
      <c r="V42" s="72" t="str">
        <f t="shared" si="13"/>
        <v>Megan Saywell</v>
      </c>
      <c r="W42" s="210" t="str">
        <f t="shared" si="14"/>
        <v>Haileybury</v>
      </c>
      <c r="X42" s="73">
        <f t="shared" si="15"/>
        <v>218</v>
      </c>
      <c r="Y42" s="344"/>
      <c r="Z42" s="240"/>
      <c r="AA42" s="240"/>
      <c r="AB42" s="30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70" priority="13" operator="between">
      <formula>2.9</formula>
      <formula>3.1</formula>
    </cfRule>
    <cfRule type="cellIs" dxfId="169" priority="14" operator="between">
      <formula>1.9</formula>
      <formula>2.1</formula>
    </cfRule>
    <cfRule type="cellIs" dxfId="168" priority="15" operator="between">
      <formula>0.9</formula>
      <formula>1.1</formula>
    </cfRule>
  </conditionalFormatting>
  <conditionalFormatting sqref="O11:O18">
    <cfRule type="cellIs" dxfId="167" priority="10" operator="between">
      <formula>2.9</formula>
      <formula>3.1</formula>
    </cfRule>
    <cfRule type="cellIs" dxfId="166" priority="11" operator="between">
      <formula>1.9</formula>
      <formula>2.1</formula>
    </cfRule>
    <cfRule type="cellIs" dxfId="165" priority="12" operator="between">
      <formula>0.9</formula>
      <formula>1.1</formula>
    </cfRule>
  </conditionalFormatting>
  <conditionalFormatting sqref="O19:O26">
    <cfRule type="cellIs" dxfId="164" priority="7" operator="between">
      <formula>2.9</formula>
      <formula>3.1</formula>
    </cfRule>
    <cfRule type="cellIs" dxfId="163" priority="8" operator="between">
      <formula>1.9</formula>
      <formula>2.1</formula>
    </cfRule>
    <cfRule type="cellIs" dxfId="162" priority="9" operator="between">
      <formula>0.9</formula>
      <formula>1.1</formula>
    </cfRule>
  </conditionalFormatting>
  <conditionalFormatting sqref="O27:O34">
    <cfRule type="cellIs" dxfId="161" priority="4" operator="between">
      <formula>2.9</formula>
      <formula>3.1</formula>
    </cfRule>
    <cfRule type="cellIs" dxfId="160" priority="5" operator="between">
      <formula>1.9</formula>
      <formula>2.1</formula>
    </cfRule>
    <cfRule type="cellIs" dxfId="159" priority="6" operator="between">
      <formula>0.9</formula>
      <formula>1.1</formula>
    </cfRule>
  </conditionalFormatting>
  <conditionalFormatting sqref="O35:O42">
    <cfRule type="cellIs" dxfId="158" priority="1" operator="between">
      <formula>2.9</formula>
      <formula>3.1</formula>
    </cfRule>
    <cfRule type="cellIs" dxfId="157" priority="2" operator="between">
      <formula>1.9</formula>
      <formula>2.1</formula>
    </cfRule>
    <cfRule type="cellIs" dxfId="15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B17" zoomScale="125" zoomScaleNormal="125" workbookViewId="0">
      <selection activeCell="I17" sqref="I17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10.285156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47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65</v>
      </c>
      <c r="D2" s="347"/>
      <c r="E2" s="352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54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354"/>
      <c r="U2" s="355" t="s">
        <v>12</v>
      </c>
      <c r="V2" s="356"/>
      <c r="W2" s="356"/>
      <c r="X2" s="357"/>
      <c r="Y2" s="344"/>
      <c r="Z2" s="361" t="s">
        <v>13</v>
      </c>
      <c r="AA2" s="362"/>
      <c r="AB2" s="363"/>
    </row>
    <row r="3" spans="1:28" ht="9.9499999999999993" customHeight="1" thickBot="1">
      <c r="A3" s="344"/>
      <c r="B3" s="345"/>
      <c r="C3" s="348"/>
      <c r="D3" s="349"/>
      <c r="E3" s="335" t="s">
        <v>3</v>
      </c>
      <c r="F3" s="336"/>
      <c r="G3" s="337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58"/>
      <c r="K3" s="259"/>
      <c r="L3" s="174" t="str">
        <f>IF($K3=$D$40,"Equal",IF($K3&lt;$D$40,IF($K3&gt;0,"NEW","" )," "))</f>
        <v/>
      </c>
      <c r="M3" s="175" t="str">
        <f>IF($K3&lt;=$D$41,IF($K3&gt;0,"YES","" )," ")</f>
        <v/>
      </c>
      <c r="N3" s="176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354"/>
      <c r="U3" s="358"/>
      <c r="V3" s="359"/>
      <c r="W3" s="359"/>
      <c r="X3" s="360"/>
      <c r="Y3" s="344"/>
      <c r="Z3" s="267">
        <v>255</v>
      </c>
      <c r="AA3" s="268" t="s">
        <v>130</v>
      </c>
      <c r="AB3" s="269" t="s">
        <v>129</v>
      </c>
    </row>
    <row r="4" spans="1:28" ht="9.9499999999999993" customHeight="1">
      <c r="A4" s="344"/>
      <c r="B4" s="345"/>
      <c r="C4" s="348"/>
      <c r="D4" s="349"/>
      <c r="E4" s="338"/>
      <c r="F4" s="339"/>
      <c r="G4" s="340"/>
      <c r="H4" s="13" t="str">
        <f t="shared" si="0"/>
        <v/>
      </c>
      <c r="I4" s="13" t="str">
        <f t="shared" si="1"/>
        <v/>
      </c>
      <c r="J4" s="260"/>
      <c r="K4" s="261"/>
      <c r="L4" s="177" t="str">
        <f t="shared" ref="L4:L42" si="3">IF($K4=$D$40,"Equal",IF($K4&lt;$D$40,IF($K4&gt;0,"NEW","" )," "))</f>
        <v/>
      </c>
      <c r="M4" s="178" t="str">
        <f t="shared" ref="M4:M42" si="4">IF($K4&lt;=$D$41,IF($K4&gt;0,"YES","" )," ")</f>
        <v/>
      </c>
      <c r="N4" s="179" t="str">
        <f t="shared" ref="N4:N42" si="5">IF($K4&lt;=$D$42,IF($K4&gt;0,"YES","" )," ")</f>
        <v/>
      </c>
      <c r="O4" s="60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54"/>
      <c r="U4" s="323" t="s">
        <v>20</v>
      </c>
      <c r="V4" s="324"/>
      <c r="W4" s="324"/>
      <c r="X4" s="325"/>
      <c r="Y4" s="344"/>
      <c r="Z4" s="267">
        <v>692</v>
      </c>
      <c r="AA4" s="268" t="s">
        <v>210</v>
      </c>
      <c r="AB4" s="269" t="s">
        <v>208</v>
      </c>
    </row>
    <row r="5" spans="1:28" ht="9.9499999999999993" customHeight="1">
      <c r="A5" s="344"/>
      <c r="B5" s="345"/>
      <c r="C5" s="348"/>
      <c r="D5" s="349"/>
      <c r="E5" s="338"/>
      <c r="F5" s="339"/>
      <c r="G5" s="340"/>
      <c r="H5" s="13" t="str">
        <f t="shared" si="0"/>
        <v/>
      </c>
      <c r="I5" s="13" t="str">
        <f t="shared" si="1"/>
        <v/>
      </c>
      <c r="J5" s="260"/>
      <c r="K5" s="261"/>
      <c r="L5" s="177" t="str">
        <f t="shared" si="3"/>
        <v/>
      </c>
      <c r="M5" s="178" t="str">
        <f t="shared" si="4"/>
        <v/>
      </c>
      <c r="N5" s="179" t="str">
        <f t="shared" si="5"/>
        <v/>
      </c>
      <c r="O5" s="60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54"/>
      <c r="U5" s="326"/>
      <c r="V5" s="327"/>
      <c r="W5" s="327"/>
      <c r="X5" s="328"/>
      <c r="Y5" s="344"/>
      <c r="Z5" s="267"/>
      <c r="AA5" s="268"/>
      <c r="AB5" s="269"/>
    </row>
    <row r="6" spans="1:28" ht="9.9499999999999993" customHeight="1">
      <c r="A6" s="344"/>
      <c r="B6" s="345"/>
      <c r="C6" s="348"/>
      <c r="D6" s="349"/>
      <c r="E6" s="338"/>
      <c r="F6" s="339"/>
      <c r="G6" s="340"/>
      <c r="H6" s="13" t="str">
        <f t="shared" si="0"/>
        <v/>
      </c>
      <c r="I6" s="13" t="str">
        <f t="shared" si="1"/>
        <v/>
      </c>
      <c r="J6" s="260"/>
      <c r="K6" s="261"/>
      <c r="L6" s="177" t="str">
        <f t="shared" si="3"/>
        <v/>
      </c>
      <c r="M6" s="178" t="str">
        <f t="shared" si="4"/>
        <v/>
      </c>
      <c r="N6" s="179" t="str">
        <f t="shared" si="5"/>
        <v/>
      </c>
      <c r="O6" s="60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54"/>
      <c r="U6" s="329"/>
      <c r="V6" s="330"/>
      <c r="W6" s="330"/>
      <c r="X6" s="331"/>
      <c r="Y6" s="344"/>
      <c r="Z6" s="267"/>
      <c r="AA6" s="268"/>
      <c r="AB6" s="269"/>
    </row>
    <row r="7" spans="1:28" ht="9.9499999999999993" customHeight="1">
      <c r="A7" s="344"/>
      <c r="B7" s="345"/>
      <c r="C7" s="348"/>
      <c r="D7" s="349"/>
      <c r="E7" s="338"/>
      <c r="F7" s="339"/>
      <c r="G7" s="340"/>
      <c r="H7" s="13" t="str">
        <f t="shared" si="0"/>
        <v/>
      </c>
      <c r="I7" s="13" t="str">
        <f t="shared" si="1"/>
        <v/>
      </c>
      <c r="J7" s="260"/>
      <c r="K7" s="261"/>
      <c r="L7" s="177" t="str">
        <f t="shared" si="3"/>
        <v/>
      </c>
      <c r="M7" s="178" t="str">
        <f t="shared" si="4"/>
        <v/>
      </c>
      <c r="N7" s="179" t="str">
        <f t="shared" si="5"/>
        <v/>
      </c>
      <c r="O7" s="60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54"/>
      <c r="U7" s="332" t="s">
        <v>50</v>
      </c>
      <c r="V7" s="333"/>
      <c r="W7" s="333"/>
      <c r="X7" s="334"/>
      <c r="Y7" s="344"/>
      <c r="Z7" s="267"/>
      <c r="AA7" s="268"/>
      <c r="AB7" s="269"/>
    </row>
    <row r="8" spans="1:28" ht="9.9499999999999993" customHeight="1">
      <c r="A8" s="344"/>
      <c r="B8" s="345"/>
      <c r="C8" s="348"/>
      <c r="D8" s="349"/>
      <c r="E8" s="338"/>
      <c r="F8" s="339"/>
      <c r="G8" s="340"/>
      <c r="H8" s="13" t="str">
        <f t="shared" si="0"/>
        <v/>
      </c>
      <c r="I8" s="13" t="str">
        <f t="shared" si="1"/>
        <v/>
      </c>
      <c r="J8" s="260"/>
      <c r="K8" s="261"/>
      <c r="L8" s="177" t="str">
        <f t="shared" si="3"/>
        <v/>
      </c>
      <c r="M8" s="178" t="str">
        <f t="shared" si="4"/>
        <v/>
      </c>
      <c r="N8" s="179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54"/>
      <c r="U8" s="326"/>
      <c r="V8" s="327"/>
      <c r="W8" s="327"/>
      <c r="X8" s="328"/>
      <c r="Y8" s="344"/>
      <c r="Z8" s="267"/>
      <c r="AA8" s="268"/>
      <c r="AB8" s="269"/>
    </row>
    <row r="9" spans="1:28" ht="9.9499999999999993" customHeight="1">
      <c r="A9" s="344"/>
      <c r="B9" s="345"/>
      <c r="C9" s="348"/>
      <c r="D9" s="349"/>
      <c r="E9" s="338"/>
      <c r="F9" s="339"/>
      <c r="G9" s="340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54"/>
      <c r="U9" s="329"/>
      <c r="V9" s="330"/>
      <c r="W9" s="330"/>
      <c r="X9" s="331"/>
      <c r="Y9" s="344"/>
      <c r="Z9" s="267"/>
      <c r="AA9" s="268"/>
      <c r="AB9" s="269"/>
    </row>
    <row r="10" spans="1:28" ht="9.9499999999999993" customHeight="1" thickBot="1">
      <c r="A10" s="344"/>
      <c r="B10" s="345"/>
      <c r="C10" s="348"/>
      <c r="D10" s="349"/>
      <c r="E10" s="341"/>
      <c r="F10" s="342"/>
      <c r="G10" s="343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54"/>
      <c r="U10" s="332" t="s">
        <v>49</v>
      </c>
      <c r="V10" s="333"/>
      <c r="W10" s="333"/>
      <c r="X10" s="334"/>
      <c r="Y10" s="344"/>
      <c r="Z10" s="267"/>
      <c r="AA10" s="268"/>
      <c r="AB10" s="269"/>
    </row>
    <row r="11" spans="1:28" ht="9.9499999999999993" customHeight="1">
      <c r="A11" s="344"/>
      <c r="B11" s="345"/>
      <c r="C11" s="348"/>
      <c r="D11" s="349"/>
      <c r="E11" s="335" t="s">
        <v>4</v>
      </c>
      <c r="F11" s="336"/>
      <c r="G11" s="337"/>
      <c r="H11" s="16" t="str">
        <f t="shared" si="0"/>
        <v/>
      </c>
      <c r="I11" s="16" t="str">
        <f t="shared" si="1"/>
        <v/>
      </c>
      <c r="J11" s="286"/>
      <c r="K11" s="259"/>
      <c r="L11" s="174" t="str">
        <f t="shared" si="3"/>
        <v/>
      </c>
      <c r="M11" s="175" t="str">
        <f t="shared" si="4"/>
        <v/>
      </c>
      <c r="N11" s="176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54"/>
      <c r="U11" s="326"/>
      <c r="V11" s="327"/>
      <c r="W11" s="327"/>
      <c r="X11" s="328"/>
      <c r="Y11" s="344"/>
      <c r="Z11" s="267"/>
      <c r="AA11" s="268"/>
      <c r="AB11" s="269"/>
    </row>
    <row r="12" spans="1:28" ht="9.9499999999999993" customHeight="1">
      <c r="A12" s="344"/>
      <c r="B12" s="345"/>
      <c r="C12" s="348"/>
      <c r="D12" s="349"/>
      <c r="E12" s="338"/>
      <c r="F12" s="339"/>
      <c r="G12" s="340"/>
      <c r="H12" s="13" t="str">
        <f t="shared" si="0"/>
        <v/>
      </c>
      <c r="I12" s="13" t="str">
        <f t="shared" si="1"/>
        <v/>
      </c>
      <c r="J12" s="260"/>
      <c r="K12" s="261"/>
      <c r="L12" s="177" t="str">
        <f t="shared" si="3"/>
        <v/>
      </c>
      <c r="M12" s="178" t="str">
        <f t="shared" si="4"/>
        <v/>
      </c>
      <c r="N12" s="179" t="str">
        <f t="shared" si="5"/>
        <v/>
      </c>
      <c r="O12" s="60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54"/>
      <c r="U12" s="329"/>
      <c r="V12" s="330"/>
      <c r="W12" s="330"/>
      <c r="X12" s="331"/>
      <c r="Y12" s="344"/>
      <c r="Z12" s="267"/>
      <c r="AA12" s="268"/>
      <c r="AB12" s="269"/>
    </row>
    <row r="13" spans="1:28" ht="9.9499999999999993" customHeight="1">
      <c r="A13" s="344"/>
      <c r="B13" s="345"/>
      <c r="C13" s="348"/>
      <c r="D13" s="349"/>
      <c r="E13" s="338"/>
      <c r="F13" s="339"/>
      <c r="G13" s="340"/>
      <c r="H13" s="13" t="str">
        <f t="shared" si="0"/>
        <v/>
      </c>
      <c r="I13" s="13" t="str">
        <f t="shared" si="1"/>
        <v/>
      </c>
      <c r="J13" s="260"/>
      <c r="K13" s="261"/>
      <c r="L13" s="177" t="str">
        <f t="shared" si="3"/>
        <v/>
      </c>
      <c r="M13" s="178" t="str">
        <f t="shared" si="4"/>
        <v/>
      </c>
      <c r="N13" s="179" t="str">
        <f t="shared" si="5"/>
        <v/>
      </c>
      <c r="O13" s="60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54"/>
      <c r="U13" s="332" t="s">
        <v>51</v>
      </c>
      <c r="V13" s="333"/>
      <c r="W13" s="333"/>
      <c r="X13" s="334"/>
      <c r="Y13" s="344"/>
      <c r="Z13" s="267"/>
      <c r="AA13" s="268"/>
      <c r="AB13" s="269"/>
    </row>
    <row r="14" spans="1:28" ht="9.9499999999999993" customHeight="1">
      <c r="A14" s="344"/>
      <c r="B14" s="345"/>
      <c r="C14" s="348"/>
      <c r="D14" s="349"/>
      <c r="E14" s="338"/>
      <c r="F14" s="339"/>
      <c r="G14" s="340"/>
      <c r="H14" s="13" t="str">
        <f t="shared" si="0"/>
        <v/>
      </c>
      <c r="I14" s="13" t="str">
        <f t="shared" si="1"/>
        <v/>
      </c>
      <c r="J14" s="260"/>
      <c r="K14" s="261"/>
      <c r="L14" s="177" t="str">
        <f t="shared" si="3"/>
        <v/>
      </c>
      <c r="M14" s="178" t="str">
        <f t="shared" si="4"/>
        <v/>
      </c>
      <c r="N14" s="179" t="str">
        <f t="shared" si="5"/>
        <v/>
      </c>
      <c r="O14" s="60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54"/>
      <c r="U14" s="326"/>
      <c r="V14" s="327"/>
      <c r="W14" s="327"/>
      <c r="X14" s="328"/>
      <c r="Y14" s="344"/>
      <c r="Z14" s="267"/>
      <c r="AA14" s="268"/>
      <c r="AB14" s="269"/>
    </row>
    <row r="15" spans="1:28" ht="9.9499999999999993" customHeight="1">
      <c r="A15" s="344"/>
      <c r="B15" s="345"/>
      <c r="C15" s="348"/>
      <c r="D15" s="349"/>
      <c r="E15" s="338"/>
      <c r="F15" s="339"/>
      <c r="G15" s="340"/>
      <c r="H15" s="13" t="str">
        <f t="shared" si="0"/>
        <v/>
      </c>
      <c r="I15" s="13" t="str">
        <f t="shared" si="1"/>
        <v/>
      </c>
      <c r="J15" s="260"/>
      <c r="K15" s="261"/>
      <c r="L15" s="177" t="str">
        <f t="shared" si="3"/>
        <v/>
      </c>
      <c r="M15" s="178" t="str">
        <f t="shared" si="4"/>
        <v/>
      </c>
      <c r="N15" s="179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54"/>
      <c r="U15" s="329"/>
      <c r="V15" s="330"/>
      <c r="W15" s="330"/>
      <c r="X15" s="331"/>
      <c r="Y15" s="344"/>
      <c r="Z15" s="267"/>
      <c r="AA15" s="268"/>
      <c r="AB15" s="269"/>
    </row>
    <row r="16" spans="1:28" ht="9.9499999999999993" customHeight="1">
      <c r="A16" s="344"/>
      <c r="B16" s="345"/>
      <c r="C16" s="348"/>
      <c r="D16" s="349"/>
      <c r="E16" s="338"/>
      <c r="F16" s="339"/>
      <c r="G16" s="340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54"/>
      <c r="U16" s="332" t="s">
        <v>52</v>
      </c>
      <c r="V16" s="333"/>
      <c r="W16" s="333"/>
      <c r="X16" s="334"/>
      <c r="Y16" s="344"/>
      <c r="Z16" s="267"/>
      <c r="AA16" s="268"/>
      <c r="AB16" s="269"/>
    </row>
    <row r="17" spans="1:28" ht="9.9499999999999993" customHeight="1">
      <c r="A17" s="344"/>
      <c r="B17" s="345"/>
      <c r="C17" s="348"/>
      <c r="D17" s="349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54"/>
      <c r="U17" s="326"/>
      <c r="V17" s="327"/>
      <c r="W17" s="327"/>
      <c r="X17" s="328"/>
      <c r="Y17" s="344"/>
      <c r="Z17" s="267"/>
      <c r="AA17" s="268"/>
      <c r="AB17" s="269"/>
    </row>
    <row r="18" spans="1:28" ht="9.9499999999999993" customHeight="1" thickBot="1">
      <c r="A18" s="344"/>
      <c r="B18" s="345"/>
      <c r="C18" s="348"/>
      <c r="D18" s="349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54"/>
      <c r="U18" s="329"/>
      <c r="V18" s="330"/>
      <c r="W18" s="330"/>
      <c r="X18" s="331"/>
      <c r="Y18" s="344"/>
      <c r="Z18" s="267"/>
      <c r="AA18" s="268"/>
      <c r="AB18" s="269"/>
    </row>
    <row r="19" spans="1:28" ht="9.9499999999999993" customHeight="1">
      <c r="A19" s="344"/>
      <c r="B19" s="345"/>
      <c r="C19" s="348"/>
      <c r="D19" s="349"/>
      <c r="E19" s="335" t="s">
        <v>6</v>
      </c>
      <c r="F19" s="336"/>
      <c r="G19" s="337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54"/>
      <c r="U19" s="332" t="s">
        <v>53</v>
      </c>
      <c r="V19" s="333"/>
      <c r="W19" s="333"/>
      <c r="X19" s="334"/>
      <c r="Y19" s="344"/>
      <c r="Z19" s="267"/>
      <c r="AA19" s="268"/>
      <c r="AB19" s="269"/>
    </row>
    <row r="20" spans="1:28" ht="9.9499999999999993" customHeight="1">
      <c r="A20" s="344"/>
      <c r="B20" s="345"/>
      <c r="C20" s="348"/>
      <c r="D20" s="349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54"/>
      <c r="U20" s="326"/>
      <c r="V20" s="327"/>
      <c r="W20" s="327"/>
      <c r="X20" s="328"/>
      <c r="Y20" s="344"/>
      <c r="Z20" s="267"/>
      <c r="AA20" s="268"/>
      <c r="AB20" s="269"/>
    </row>
    <row r="21" spans="1:28" ht="9.9499999999999993" customHeight="1">
      <c r="A21" s="344"/>
      <c r="B21" s="345"/>
      <c r="C21" s="348"/>
      <c r="D21" s="349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54"/>
      <c r="U21" s="329"/>
      <c r="V21" s="330"/>
      <c r="W21" s="330"/>
      <c r="X21" s="331"/>
      <c r="Y21" s="344"/>
      <c r="Z21" s="267"/>
      <c r="AA21" s="268"/>
      <c r="AB21" s="269"/>
    </row>
    <row r="22" spans="1:28" ht="9.9499999999999993" customHeight="1">
      <c r="A22" s="344"/>
      <c r="B22" s="345"/>
      <c r="C22" s="348"/>
      <c r="D22" s="349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54"/>
      <c r="U22" s="366"/>
      <c r="V22" s="367"/>
      <c r="W22" s="367"/>
      <c r="X22" s="368"/>
      <c r="Y22" s="344"/>
      <c r="Z22" s="267"/>
      <c r="AA22" s="268"/>
      <c r="AB22" s="269"/>
    </row>
    <row r="23" spans="1:28" ht="9.9499999999999993" customHeight="1">
      <c r="A23" s="344"/>
      <c r="B23" s="345"/>
      <c r="C23" s="348"/>
      <c r="D23" s="349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54"/>
      <c r="U23" s="369"/>
      <c r="V23" s="370"/>
      <c r="W23" s="370"/>
      <c r="X23" s="371"/>
      <c r="Y23" s="344"/>
      <c r="Z23" s="267"/>
      <c r="AA23" s="268"/>
      <c r="AB23" s="269"/>
    </row>
    <row r="24" spans="1:28" ht="9.9499999999999993" customHeight="1">
      <c r="A24" s="344"/>
      <c r="B24" s="345"/>
      <c r="C24" s="348"/>
      <c r="D24" s="349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54"/>
      <c r="U24" s="372"/>
      <c r="V24" s="373"/>
      <c r="W24" s="373"/>
      <c r="X24" s="374"/>
      <c r="Y24" s="344"/>
      <c r="Z24" s="267"/>
      <c r="AA24" s="268"/>
      <c r="AB24" s="269"/>
    </row>
    <row r="25" spans="1:28" ht="9.9499999999999993" customHeight="1">
      <c r="A25" s="344"/>
      <c r="B25" s="345"/>
      <c r="C25" s="348"/>
      <c r="D25" s="349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54"/>
      <c r="U25" s="366"/>
      <c r="V25" s="367"/>
      <c r="W25" s="367"/>
      <c r="X25" s="368"/>
      <c r="Y25" s="344"/>
      <c r="Z25" s="267"/>
      <c r="AA25" s="268"/>
      <c r="AB25" s="269"/>
    </row>
    <row r="26" spans="1:28" ht="9.9499999999999993" customHeight="1" thickBot="1">
      <c r="A26" s="344"/>
      <c r="B26" s="345"/>
      <c r="C26" s="348"/>
      <c r="D26" s="349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54"/>
      <c r="U26" s="369"/>
      <c r="V26" s="370"/>
      <c r="W26" s="370"/>
      <c r="X26" s="371"/>
      <c r="Y26" s="344"/>
      <c r="Z26" s="267"/>
      <c r="AA26" s="268"/>
      <c r="AB26" s="269"/>
    </row>
    <row r="27" spans="1:28" ht="9.9499999999999993" customHeight="1">
      <c r="A27" s="344"/>
      <c r="B27" s="345"/>
      <c r="C27" s="348"/>
      <c r="D27" s="349"/>
      <c r="E27" s="375" t="s">
        <v>9</v>
      </c>
      <c r="F27" s="376"/>
      <c r="G27" s="377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54"/>
      <c r="U27" s="372"/>
      <c r="V27" s="373"/>
      <c r="W27" s="373"/>
      <c r="X27" s="374"/>
      <c r="Y27" s="344"/>
      <c r="Z27" s="267"/>
      <c r="AA27" s="268"/>
      <c r="AB27" s="269"/>
    </row>
    <row r="28" spans="1:28" ht="9.9499999999999993" customHeight="1">
      <c r="A28" s="344"/>
      <c r="B28" s="345"/>
      <c r="C28" s="348"/>
      <c r="D28" s="349"/>
      <c r="E28" s="378"/>
      <c r="F28" s="379"/>
      <c r="G28" s="380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54"/>
      <c r="U28" s="366"/>
      <c r="V28" s="367"/>
      <c r="W28" s="367"/>
      <c r="X28" s="368"/>
      <c r="Y28" s="344"/>
      <c r="Z28" s="267"/>
      <c r="AA28" s="268"/>
      <c r="AB28" s="269"/>
    </row>
    <row r="29" spans="1:28" ht="9.9499999999999993" customHeight="1">
      <c r="A29" s="344"/>
      <c r="B29" s="345"/>
      <c r="C29" s="348"/>
      <c r="D29" s="349"/>
      <c r="E29" s="378"/>
      <c r="F29" s="379"/>
      <c r="G29" s="380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54"/>
      <c r="U29" s="369"/>
      <c r="V29" s="370"/>
      <c r="W29" s="370"/>
      <c r="X29" s="371"/>
      <c r="Y29" s="344"/>
      <c r="Z29" s="267"/>
      <c r="AA29" s="268"/>
      <c r="AB29" s="269"/>
    </row>
    <row r="30" spans="1:28" ht="9.9499999999999993" customHeight="1" thickBot="1">
      <c r="A30" s="344"/>
      <c r="B30" s="345"/>
      <c r="C30" s="348"/>
      <c r="D30" s="349"/>
      <c r="E30" s="378"/>
      <c r="F30" s="379"/>
      <c r="G30" s="380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54"/>
      <c r="U30" s="384"/>
      <c r="V30" s="385"/>
      <c r="W30" s="385"/>
      <c r="X30" s="386"/>
      <c r="Y30" s="344"/>
      <c r="Z30" s="267"/>
      <c r="AA30" s="268"/>
      <c r="AB30" s="269"/>
    </row>
    <row r="31" spans="1:28" ht="9.9499999999999993" customHeight="1" thickBot="1">
      <c r="A31" s="344"/>
      <c r="B31" s="345"/>
      <c r="C31" s="348"/>
      <c r="D31" s="349"/>
      <c r="E31" s="378"/>
      <c r="F31" s="379"/>
      <c r="G31" s="380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54"/>
      <c r="U31" s="48"/>
      <c r="V31" s="48"/>
      <c r="W31" s="48"/>
      <c r="Y31" s="344"/>
      <c r="Z31" s="267"/>
      <c r="AA31" s="268"/>
      <c r="AB31" s="269"/>
    </row>
    <row r="32" spans="1:28" ht="9.9499999999999993" customHeight="1" thickBot="1">
      <c r="A32" s="344"/>
      <c r="B32" s="345"/>
      <c r="C32" s="348"/>
      <c r="D32" s="349"/>
      <c r="E32" s="378"/>
      <c r="F32" s="379"/>
      <c r="G32" s="380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54"/>
      <c r="U32" s="387" t="str">
        <f>C2&amp;" Finalists"</f>
        <v>300m Hurdles Finalists</v>
      </c>
      <c r="V32" s="388"/>
      <c r="W32" s="388"/>
      <c r="X32" s="389"/>
      <c r="Y32" s="344"/>
      <c r="Z32" s="267"/>
      <c r="AA32" s="268"/>
      <c r="AB32" s="269"/>
    </row>
    <row r="33" spans="1:29" ht="9.9499999999999993" customHeight="1">
      <c r="A33" s="393"/>
      <c r="B33" s="394" t="s">
        <v>11</v>
      </c>
      <c r="C33" s="348"/>
      <c r="D33" s="349"/>
      <c r="E33" s="378"/>
      <c r="F33" s="379"/>
      <c r="G33" s="380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54"/>
      <c r="U33" s="390"/>
      <c r="V33" s="391"/>
      <c r="W33" s="391"/>
      <c r="X33" s="392"/>
      <c r="Y33" s="344"/>
      <c r="Z33" s="267"/>
      <c r="AA33" s="268"/>
      <c r="AB33" s="269"/>
    </row>
    <row r="34" spans="1:29" ht="9.9499999999999993" customHeight="1" thickBot="1">
      <c r="A34" s="393"/>
      <c r="B34" s="395"/>
      <c r="C34" s="348"/>
      <c r="D34" s="349"/>
      <c r="E34" s="381"/>
      <c r="F34" s="382"/>
      <c r="G34" s="383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54"/>
      <c r="U34" s="76" t="s">
        <v>45</v>
      </c>
      <c r="V34" s="70" t="s">
        <v>1</v>
      </c>
      <c r="W34" s="209" t="s">
        <v>42</v>
      </c>
      <c r="X34" s="71" t="s">
        <v>8</v>
      </c>
      <c r="Y34" s="344"/>
      <c r="Z34" s="270"/>
      <c r="AA34" s="271"/>
      <c r="AB34" s="272"/>
    </row>
    <row r="35" spans="1:29" ht="9.9499999999999993" customHeight="1" thickBot="1">
      <c r="A35" s="393"/>
      <c r="B35" s="171">
        <v>1</v>
      </c>
      <c r="C35" s="348"/>
      <c r="D35" s="349"/>
      <c r="E35" s="396" t="str">
        <f>C2&amp;" Final"</f>
        <v>300m Hurdles Final</v>
      </c>
      <c r="G35" s="52">
        <v>1</v>
      </c>
      <c r="H35" s="53" t="str">
        <f t="shared" si="0"/>
        <v>Fran Hart</v>
      </c>
      <c r="I35" s="53" t="str">
        <f t="shared" si="1"/>
        <v>Hitchin Girls' School</v>
      </c>
      <c r="J35" s="287">
        <v>255</v>
      </c>
      <c r="K35" s="259">
        <v>50.39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 xml:space="preserve"> </v>
      </c>
      <c r="O35" s="69"/>
      <c r="P35" s="399" t="str">
        <f ca="1">Entries!$A$1</f>
        <v>U17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/>
      </c>
      <c r="W35" s="87" t="str">
        <f>IFERROR(INDEX($I$3:$I$34,MATCH($B35,$P$3:$P$34,0)),"")</f>
        <v/>
      </c>
      <c r="X35" s="54" t="str">
        <f>IFERROR(INDEX($J$3:$J$34,MATCH($B35,$P$3:$P$34,0)),"")</f>
        <v/>
      </c>
      <c r="Y35" s="344"/>
      <c r="Z35" s="241"/>
      <c r="AA35" s="241"/>
      <c r="AB35" s="241"/>
    </row>
    <row r="36" spans="1:29" ht="9.9499999999999993" customHeight="1" thickBot="1">
      <c r="A36" s="393"/>
      <c r="B36" s="49">
        <v>2</v>
      </c>
      <c r="C36" s="348"/>
      <c r="D36" s="349"/>
      <c r="E36" s="397"/>
      <c r="G36" s="43">
        <v>2</v>
      </c>
      <c r="H36" s="40" t="str">
        <f t="shared" si="0"/>
        <v>Eva  Higson</v>
      </c>
      <c r="I36" s="211" t="str">
        <f t="shared" si="1"/>
        <v>St Michaels Catholic High School</v>
      </c>
      <c r="J36" s="288">
        <v>692</v>
      </c>
      <c r="K36" s="261">
        <v>52.67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40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/>
      </c>
      <c r="W36" s="209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44"/>
      <c r="Z36" s="361" t="s">
        <v>47</v>
      </c>
      <c r="AA36" s="362" t="s">
        <v>46</v>
      </c>
      <c r="AB36" s="363"/>
      <c r="AC36" s="29"/>
    </row>
    <row r="37" spans="1:29" ht="9.9499999999999993" customHeight="1" thickBot="1">
      <c r="A37" s="393"/>
      <c r="B37" s="49">
        <v>3</v>
      </c>
      <c r="C37" s="348"/>
      <c r="D37" s="349"/>
      <c r="E37" s="397"/>
      <c r="G37" s="146">
        <v>3</v>
      </c>
      <c r="H37" s="147" t="str">
        <f t="shared" si="0"/>
        <v/>
      </c>
      <c r="I37" s="212" t="str">
        <f t="shared" si="1"/>
        <v/>
      </c>
      <c r="J37" s="288"/>
      <c r="K37" s="261"/>
      <c r="L37" s="177" t="str">
        <f t="shared" si="3"/>
        <v/>
      </c>
      <c r="M37" s="178" t="str">
        <f t="shared" si="4"/>
        <v/>
      </c>
      <c r="N37" s="179" t="str">
        <f t="shared" si="5"/>
        <v/>
      </c>
      <c r="O37" s="74"/>
      <c r="P37" s="400"/>
      <c r="Q37" s="239"/>
      <c r="R37" s="239"/>
      <c r="S37" s="239"/>
      <c r="T37" s="78"/>
      <c r="U37" s="76">
        <v>3</v>
      </c>
      <c r="V37" s="70" t="str">
        <f t="shared" si="13"/>
        <v/>
      </c>
      <c r="W37" s="209" t="str">
        <f t="shared" si="14"/>
        <v/>
      </c>
      <c r="X37" s="71" t="str">
        <f t="shared" ref="X37:X42" si="15">IFERROR(INDEX($J$3:$J$34,MATCH($B37,$P$3:$P$34,0)),"")</f>
        <v/>
      </c>
      <c r="Y37" s="344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93"/>
      <c r="B38" s="49">
        <v>4</v>
      </c>
      <c r="C38" s="350"/>
      <c r="D38" s="351"/>
      <c r="E38" s="397"/>
      <c r="G38" s="148">
        <v>4</v>
      </c>
      <c r="H38" s="149" t="str">
        <f t="shared" si="0"/>
        <v/>
      </c>
      <c r="I38" s="213" t="str">
        <f t="shared" si="1"/>
        <v/>
      </c>
      <c r="J38" s="288"/>
      <c r="K38" s="261"/>
      <c r="L38" s="177" t="str">
        <f t="shared" si="3"/>
        <v/>
      </c>
      <c r="M38" s="178" t="str">
        <f t="shared" si="4"/>
        <v/>
      </c>
      <c r="N38" s="179" t="str">
        <f t="shared" si="5"/>
        <v/>
      </c>
      <c r="O38" s="74"/>
      <c r="P38" s="400"/>
      <c r="Q38" s="239"/>
      <c r="R38" s="239"/>
      <c r="S38" s="239"/>
      <c r="T38" s="78"/>
      <c r="U38" s="76">
        <v>6</v>
      </c>
      <c r="V38" s="70" t="str">
        <f t="shared" si="13"/>
        <v/>
      </c>
      <c r="W38" s="209" t="str">
        <f t="shared" si="14"/>
        <v/>
      </c>
      <c r="X38" s="71" t="str">
        <f t="shared" si="15"/>
        <v/>
      </c>
      <c r="Y38" s="344"/>
      <c r="Z38" s="290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93"/>
      <c r="B39" s="49">
        <v>5</v>
      </c>
      <c r="C39" s="364" t="s">
        <v>18</v>
      </c>
      <c r="D39" s="365"/>
      <c r="E39" s="397"/>
      <c r="G39" s="31">
        <v>5</v>
      </c>
      <c r="H39" s="41" t="str">
        <f t="shared" si="0"/>
        <v/>
      </c>
      <c r="I39" s="214" t="str">
        <f t="shared" si="1"/>
        <v/>
      </c>
      <c r="J39" s="288"/>
      <c r="K39" s="261"/>
      <c r="L39" s="177" t="str">
        <f t="shared" si="3"/>
        <v/>
      </c>
      <c r="M39" s="178" t="str">
        <f t="shared" si="4"/>
        <v/>
      </c>
      <c r="N39" s="179" t="str">
        <f t="shared" si="5"/>
        <v/>
      </c>
      <c r="O39" s="74"/>
      <c r="P39" s="400"/>
      <c r="Q39" s="239"/>
      <c r="R39" s="239"/>
      <c r="S39" s="239"/>
      <c r="T39" s="78"/>
      <c r="U39" s="76">
        <v>2</v>
      </c>
      <c r="V39" s="70" t="str">
        <f t="shared" si="13"/>
        <v/>
      </c>
      <c r="W39" s="209" t="str">
        <f t="shared" si="14"/>
        <v/>
      </c>
      <c r="X39" s="71" t="str">
        <f t="shared" si="15"/>
        <v/>
      </c>
      <c r="Y39" s="344"/>
      <c r="Z39" s="240"/>
      <c r="AA39" s="240"/>
      <c r="AB39" s="240"/>
      <c r="AC39" s="240"/>
    </row>
    <row r="40" spans="1:29" ht="9.9499999999999993" customHeight="1">
      <c r="A40" s="393"/>
      <c r="B40" s="49">
        <v>6</v>
      </c>
      <c r="C40" s="106" t="s">
        <v>15</v>
      </c>
      <c r="D40" s="273">
        <v>44.9</v>
      </c>
      <c r="E40" s="397"/>
      <c r="G40" s="31">
        <v>6</v>
      </c>
      <c r="H40" s="41" t="str">
        <f t="shared" si="0"/>
        <v/>
      </c>
      <c r="I40" s="214" t="str">
        <f t="shared" si="1"/>
        <v/>
      </c>
      <c r="J40" s="288"/>
      <c r="K40" s="261"/>
      <c r="L40" s="177" t="str">
        <f t="shared" si="3"/>
        <v/>
      </c>
      <c r="M40" s="178" t="str">
        <f t="shared" si="4"/>
        <v/>
      </c>
      <c r="N40" s="179" t="str">
        <f t="shared" si="5"/>
        <v/>
      </c>
      <c r="O40" s="74"/>
      <c r="P40" s="400"/>
      <c r="Q40" s="239"/>
      <c r="R40" s="239"/>
      <c r="S40" s="239"/>
      <c r="T40" s="78"/>
      <c r="U40" s="76">
        <v>7</v>
      </c>
      <c r="V40" s="70" t="str">
        <f t="shared" si="13"/>
        <v/>
      </c>
      <c r="W40" s="209" t="str">
        <f t="shared" si="14"/>
        <v/>
      </c>
      <c r="X40" s="71" t="str">
        <f t="shared" si="15"/>
        <v/>
      </c>
      <c r="Y40" s="344"/>
      <c r="Z40" s="240"/>
      <c r="AA40" s="240"/>
      <c r="AB40" s="240"/>
    </row>
    <row r="41" spans="1:29" ht="9.9499999999999993" customHeight="1">
      <c r="A41" s="393"/>
      <c r="B41" s="49">
        <v>7</v>
      </c>
      <c r="C41" s="107" t="s">
        <v>17</v>
      </c>
      <c r="D41" s="274">
        <v>45</v>
      </c>
      <c r="E41" s="397"/>
      <c r="G41" s="31">
        <v>7</v>
      </c>
      <c r="H41" s="41" t="str">
        <f t="shared" si="0"/>
        <v/>
      </c>
      <c r="I41" s="214" t="str">
        <f t="shared" si="1"/>
        <v/>
      </c>
      <c r="J41" s="288"/>
      <c r="K41" s="261"/>
      <c r="L41" s="177" t="str">
        <f t="shared" si="3"/>
        <v/>
      </c>
      <c r="M41" s="178" t="str">
        <f t="shared" si="4"/>
        <v/>
      </c>
      <c r="N41" s="179" t="str">
        <f t="shared" si="5"/>
        <v/>
      </c>
      <c r="O41" s="74"/>
      <c r="P41" s="400"/>
      <c r="Q41" s="239"/>
      <c r="R41" s="239"/>
      <c r="S41" s="239"/>
      <c r="T41" s="78"/>
      <c r="U41" s="76">
        <v>1</v>
      </c>
      <c r="V41" s="70" t="str">
        <f t="shared" si="13"/>
        <v/>
      </c>
      <c r="W41" s="209" t="str">
        <f t="shared" si="14"/>
        <v/>
      </c>
      <c r="X41" s="71" t="str">
        <f t="shared" si="15"/>
        <v/>
      </c>
      <c r="Y41" s="344"/>
      <c r="Z41" s="240"/>
      <c r="AA41" s="240"/>
      <c r="AB41" s="240"/>
    </row>
    <row r="42" spans="1:29" ht="9.9499999999999993" customHeight="1" thickBot="1">
      <c r="A42" s="393"/>
      <c r="B42" s="51">
        <v>8</v>
      </c>
      <c r="C42" s="108" t="s">
        <v>16</v>
      </c>
      <c r="D42" s="275">
        <v>46.4</v>
      </c>
      <c r="E42" s="398"/>
      <c r="G42" s="32">
        <v>8</v>
      </c>
      <c r="H42" s="42" t="str">
        <f t="shared" si="0"/>
        <v/>
      </c>
      <c r="I42" s="215" t="str">
        <f t="shared" si="1"/>
        <v/>
      </c>
      <c r="J42" s="289"/>
      <c r="K42" s="265"/>
      <c r="L42" s="180" t="str">
        <f t="shared" si="3"/>
        <v/>
      </c>
      <c r="M42" s="181" t="str">
        <f t="shared" si="4"/>
        <v/>
      </c>
      <c r="N42" s="182" t="str">
        <f t="shared" si="5"/>
        <v/>
      </c>
      <c r="O42" s="75"/>
      <c r="P42" s="401"/>
      <c r="Q42" s="239"/>
      <c r="R42" s="239"/>
      <c r="S42" s="239"/>
      <c r="T42" s="78"/>
      <c r="U42" s="77">
        <v>8</v>
      </c>
      <c r="V42" s="72" t="str">
        <f t="shared" si="13"/>
        <v/>
      </c>
      <c r="W42" s="210" t="str">
        <f t="shared" si="14"/>
        <v/>
      </c>
      <c r="X42" s="73" t="str">
        <f t="shared" si="15"/>
        <v/>
      </c>
      <c r="Y42" s="344"/>
      <c r="Z42" s="240"/>
      <c r="AA42" s="240"/>
      <c r="AB42" s="2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155" priority="13" operator="between">
      <formula>2.9</formula>
      <formula>3.1</formula>
    </cfRule>
    <cfRule type="cellIs" dxfId="154" priority="14" operator="between">
      <formula>1.9</formula>
      <formula>2.1</formula>
    </cfRule>
    <cfRule type="cellIs" dxfId="153" priority="15" operator="between">
      <formula>0.9</formula>
      <formula>1.1</formula>
    </cfRule>
  </conditionalFormatting>
  <conditionalFormatting sqref="O11:O18">
    <cfRule type="cellIs" dxfId="152" priority="10" operator="between">
      <formula>2.9</formula>
      <formula>3.1</formula>
    </cfRule>
    <cfRule type="cellIs" dxfId="151" priority="11" operator="between">
      <formula>1.9</formula>
      <formula>2.1</formula>
    </cfRule>
    <cfRule type="cellIs" dxfId="150" priority="12" operator="between">
      <formula>0.9</formula>
      <formula>1.1</formula>
    </cfRule>
  </conditionalFormatting>
  <conditionalFormatting sqref="O19:O26">
    <cfRule type="cellIs" dxfId="149" priority="7" operator="between">
      <formula>2.9</formula>
      <formula>3.1</formula>
    </cfRule>
    <cfRule type="cellIs" dxfId="148" priority="8" operator="between">
      <formula>1.9</formula>
      <formula>2.1</formula>
    </cfRule>
    <cfRule type="cellIs" dxfId="147" priority="9" operator="between">
      <formula>0.9</formula>
      <formula>1.1</formula>
    </cfRule>
  </conditionalFormatting>
  <conditionalFormatting sqref="O27:O34">
    <cfRule type="cellIs" dxfId="146" priority="4" operator="between">
      <formula>2.9</formula>
      <formula>3.1</formula>
    </cfRule>
    <cfRule type="cellIs" dxfId="145" priority="5" operator="between">
      <formula>1.9</formula>
      <formula>2.1</formula>
    </cfRule>
    <cfRule type="cellIs" dxfId="144" priority="6" operator="between">
      <formula>0.9</formula>
      <formula>1.1</formula>
    </cfRule>
  </conditionalFormatting>
  <conditionalFormatting sqref="O35:O42">
    <cfRule type="cellIs" dxfId="143" priority="1" operator="between">
      <formula>2.9</formula>
      <formula>3.1</formula>
    </cfRule>
    <cfRule type="cellIs" dxfId="142" priority="2" operator="between">
      <formula>1.9</formula>
      <formula>2.1</formula>
    </cfRule>
    <cfRule type="cellIs" dxfId="141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1:AC59"/>
  <sheetViews>
    <sheetView topLeftCell="B8" zoomScale="125" zoomScaleNormal="125" workbookViewId="0">
      <selection activeCell="I21" sqref="I2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10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47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0</v>
      </c>
      <c r="D2" s="347"/>
      <c r="E2" s="352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54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354"/>
      <c r="U2" s="355" t="s">
        <v>12</v>
      </c>
      <c r="V2" s="356"/>
      <c r="W2" s="356"/>
      <c r="X2" s="357"/>
      <c r="Y2" s="344"/>
      <c r="Z2" s="361" t="s">
        <v>13</v>
      </c>
      <c r="AA2" s="362"/>
      <c r="AB2" s="363"/>
    </row>
    <row r="3" spans="1:28" ht="9.9499999999999993" customHeight="1" thickBot="1">
      <c r="A3" s="344"/>
      <c r="B3" s="345"/>
      <c r="C3" s="348"/>
      <c r="D3" s="349"/>
      <c r="E3" s="335" t="s">
        <v>3</v>
      </c>
      <c r="F3" s="336"/>
      <c r="G3" s="337"/>
      <c r="H3" s="45" t="str">
        <f t="shared" ref="H3:H34" si="0">IFERROR(VLOOKUP($J3,$Z$2:$AB$34,2,0),"")</f>
        <v>Omi Moneke</v>
      </c>
      <c r="I3" s="45" t="str">
        <f t="shared" ref="I3:I34" si="1">IFERROR(VLOOKUP($J3,$Z$2:$AB$34,3,0),"")</f>
        <v>Habs Girls</v>
      </c>
      <c r="J3" s="258">
        <v>215</v>
      </c>
      <c r="K3" s="259">
        <v>11.92</v>
      </c>
      <c r="L3" s="174" t="str">
        <f>IF($K3=$D$40,"Equal",IF($K3&lt;$D$40,IF($K3&gt;0,"NEW","" )," "))</f>
        <v>NEW</v>
      </c>
      <c r="M3" s="175" t="str">
        <f>IF($K3&lt;=$D$41,IF($K3&gt;0,"YES","" )," ")</f>
        <v>YES</v>
      </c>
      <c r="N3" s="176" t="str">
        <f>IF($K3&lt;=$D$42,IF($K3&gt;0,"YES","" )," ")</f>
        <v>YES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11.92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354"/>
      <c r="U3" s="358"/>
      <c r="V3" s="359"/>
      <c r="W3" s="359"/>
      <c r="X3" s="360"/>
      <c r="Y3" s="344"/>
      <c r="Z3" s="267">
        <v>108</v>
      </c>
      <c r="AA3" s="268" t="s">
        <v>106</v>
      </c>
      <c r="AB3" s="269" t="s">
        <v>57</v>
      </c>
    </row>
    <row r="4" spans="1:28" ht="9.9499999999999993" customHeight="1">
      <c r="A4" s="344"/>
      <c r="B4" s="345"/>
      <c r="C4" s="348"/>
      <c r="D4" s="349"/>
      <c r="E4" s="338"/>
      <c r="F4" s="339"/>
      <c r="G4" s="340"/>
      <c r="H4" s="13" t="str">
        <f t="shared" si="0"/>
        <v>Tiana Rizzo</v>
      </c>
      <c r="I4" s="13" t="str">
        <f t="shared" si="1"/>
        <v>Chancellor's</v>
      </c>
      <c r="J4" s="260">
        <v>168</v>
      </c>
      <c r="K4" s="261">
        <v>12.13</v>
      </c>
      <c r="L4" s="177" t="str">
        <f t="shared" ref="L4:L42" si="3">IF($K4=$D$40,"Equal",IF($K4&lt;$D$40,IF($K4&gt;0,"NEW","" )," "))</f>
        <v>NEW</v>
      </c>
      <c r="M4" s="178" t="str">
        <f t="shared" ref="M4:M42" si="4">IF($K4&lt;=$D$41,IF($K4&gt;0,"YES","" )," ")</f>
        <v>YES</v>
      </c>
      <c r="N4" s="179" t="str">
        <f t="shared" ref="N4:N42" si="5">IF($K4&lt;=$D$42,IF($K4&gt;0,"YES","" )," ")</f>
        <v>YES</v>
      </c>
      <c r="O4" s="60">
        <f t="shared" ref="O4:O10" si="6">IF(K4&gt;0,RANK(K4,$K$3:$K$10,1),"No Runner")</f>
        <v>2</v>
      </c>
      <c r="P4" s="61">
        <f>IF(K4&gt;0,IF(Q4="no","No",RANK(Q4,$Q$3:$Q$34,1)+COUNTIF($Q$3:Q4,Q4)-1),"No Runner")</f>
        <v>2</v>
      </c>
      <c r="Q4" s="61">
        <f t="shared" ref="Q4:Q34" si="7">IF(K4&gt;0,IF(O4=1,K4,IF(S4&lt;9-COUNTIF($O$3:$O$34,1),K4,"no")),"No Runner")</f>
        <v>12.13</v>
      </c>
      <c r="R4" s="61">
        <f t="shared" ref="R4:R34" si="8">IF(K4&gt;0,IF(O4=1,"First",K4),"No Runner")</f>
        <v>12.13</v>
      </c>
      <c r="S4" s="61">
        <f t="shared" si="2"/>
        <v>1</v>
      </c>
      <c r="T4" s="354"/>
      <c r="U4" s="323" t="s">
        <v>20</v>
      </c>
      <c r="V4" s="324"/>
      <c r="W4" s="324"/>
      <c r="X4" s="325"/>
      <c r="Y4" s="344"/>
      <c r="Z4" s="267">
        <v>168</v>
      </c>
      <c r="AA4" s="268" t="s">
        <v>67</v>
      </c>
      <c r="AB4" s="269" t="s">
        <v>68</v>
      </c>
    </row>
    <row r="5" spans="1:28" ht="9.9499999999999993" customHeight="1">
      <c r="A5" s="344"/>
      <c r="B5" s="345"/>
      <c r="C5" s="348"/>
      <c r="D5" s="349"/>
      <c r="E5" s="338"/>
      <c r="F5" s="339"/>
      <c r="G5" s="340"/>
      <c r="H5" s="13" t="str">
        <f t="shared" si="0"/>
        <v>Hebe Evans</v>
      </c>
      <c r="I5" s="13" t="str">
        <f t="shared" si="1"/>
        <v>RMS</v>
      </c>
      <c r="J5" s="260">
        <v>425</v>
      </c>
      <c r="K5" s="261">
        <v>12.32</v>
      </c>
      <c r="L5" s="177" t="str">
        <f t="shared" si="3"/>
        <v xml:space="preserve"> </v>
      </c>
      <c r="M5" s="178" t="str">
        <f t="shared" si="4"/>
        <v xml:space="preserve"> </v>
      </c>
      <c r="N5" s="179" t="str">
        <f t="shared" si="5"/>
        <v>YES</v>
      </c>
      <c r="O5" s="60">
        <f t="shared" si="6"/>
        <v>3</v>
      </c>
      <c r="P5" s="61">
        <f>IF(K5&gt;0,IF(Q5="no","No",RANK(Q5,$Q$3:$Q$34,1)+COUNTIF($Q$3:Q5,Q5)-1),"No Runner")</f>
        <v>3</v>
      </c>
      <c r="Q5" s="61">
        <f t="shared" si="7"/>
        <v>12.32</v>
      </c>
      <c r="R5" s="61">
        <f t="shared" si="8"/>
        <v>12.32</v>
      </c>
      <c r="S5" s="61">
        <f t="shared" si="2"/>
        <v>2</v>
      </c>
      <c r="T5" s="354"/>
      <c r="U5" s="326"/>
      <c r="V5" s="327"/>
      <c r="W5" s="327"/>
      <c r="X5" s="328"/>
      <c r="Y5" s="344"/>
      <c r="Z5" s="267">
        <v>215</v>
      </c>
      <c r="AA5" s="268" t="s">
        <v>69</v>
      </c>
      <c r="AB5" s="269" t="s">
        <v>70</v>
      </c>
    </row>
    <row r="6" spans="1:28" ht="9.9499999999999993" customHeight="1">
      <c r="A6" s="344"/>
      <c r="B6" s="345"/>
      <c r="C6" s="348"/>
      <c r="D6" s="349"/>
      <c r="E6" s="338"/>
      <c r="F6" s="339"/>
      <c r="G6" s="340"/>
      <c r="H6" s="13" t="str">
        <f t="shared" si="0"/>
        <v>Evie Demos</v>
      </c>
      <c r="I6" s="13" t="str">
        <f t="shared" si="1"/>
        <v>Kings Langley</v>
      </c>
      <c r="J6" s="260">
        <v>326</v>
      </c>
      <c r="K6" s="261">
        <v>12.77</v>
      </c>
      <c r="L6" s="177" t="str">
        <f t="shared" si="3"/>
        <v xml:space="preserve"> </v>
      </c>
      <c r="M6" s="178" t="str">
        <f t="shared" si="4"/>
        <v xml:space="preserve"> </v>
      </c>
      <c r="N6" s="179" t="str">
        <f t="shared" si="5"/>
        <v xml:space="preserve"> </v>
      </c>
      <c r="O6" s="60">
        <f t="shared" si="6"/>
        <v>4</v>
      </c>
      <c r="P6" s="61">
        <f>IF(K6&gt;0,IF(Q6="no","No",RANK(Q6,$Q$3:$Q$34,1)+COUNTIF($Q$3:Q6,Q6)-1),"No Runner")</f>
        <v>4</v>
      </c>
      <c r="Q6" s="61">
        <f t="shared" si="7"/>
        <v>12.77</v>
      </c>
      <c r="R6" s="61">
        <f t="shared" si="8"/>
        <v>12.77</v>
      </c>
      <c r="S6" s="61">
        <f t="shared" si="2"/>
        <v>3</v>
      </c>
      <c r="T6" s="354"/>
      <c r="U6" s="329"/>
      <c r="V6" s="330"/>
      <c r="W6" s="330"/>
      <c r="X6" s="331"/>
      <c r="Y6" s="344"/>
      <c r="Z6" s="267">
        <v>229</v>
      </c>
      <c r="AA6" s="268" t="s">
        <v>126</v>
      </c>
      <c r="AB6" s="269" t="s">
        <v>125</v>
      </c>
    </row>
    <row r="7" spans="1:28" ht="9.9499999999999993" customHeight="1">
      <c r="A7" s="344"/>
      <c r="B7" s="345"/>
      <c r="C7" s="348"/>
      <c r="D7" s="349"/>
      <c r="E7" s="338"/>
      <c r="F7" s="339"/>
      <c r="G7" s="340"/>
      <c r="H7" s="13" t="str">
        <f t="shared" si="0"/>
        <v xml:space="preserve">Joan-Chantel Chijuka </v>
      </c>
      <c r="I7" s="13" t="str">
        <f t="shared" si="1"/>
        <v>Loreto College</v>
      </c>
      <c r="J7" s="260">
        <v>346</v>
      </c>
      <c r="K7" s="261">
        <v>13.2</v>
      </c>
      <c r="L7" s="177" t="str">
        <f t="shared" si="3"/>
        <v xml:space="preserve"> </v>
      </c>
      <c r="M7" s="178" t="str">
        <f t="shared" si="4"/>
        <v xml:space="preserve"> </v>
      </c>
      <c r="N7" s="179" t="str">
        <f t="shared" si="5"/>
        <v xml:space="preserve"> </v>
      </c>
      <c r="O7" s="60">
        <f t="shared" si="6"/>
        <v>5</v>
      </c>
      <c r="P7" s="61">
        <f>IF(K7&gt;0,IF(Q7="no","No",RANK(Q7,$Q$3:$Q$34,1)+COUNTIF($Q$3:Q7,Q7)-1),"No Runner")</f>
        <v>7</v>
      </c>
      <c r="Q7" s="61">
        <f t="shared" si="7"/>
        <v>13.2</v>
      </c>
      <c r="R7" s="61">
        <f t="shared" si="8"/>
        <v>13.2</v>
      </c>
      <c r="S7" s="61">
        <f t="shared" si="2"/>
        <v>5</v>
      </c>
      <c r="T7" s="354"/>
      <c r="U7" s="332" t="s">
        <v>50</v>
      </c>
      <c r="V7" s="333"/>
      <c r="W7" s="333"/>
      <c r="X7" s="334"/>
      <c r="Y7" s="344"/>
      <c r="Z7" s="267">
        <v>326</v>
      </c>
      <c r="AA7" s="268" t="s">
        <v>79</v>
      </c>
      <c r="AB7" s="269" t="s">
        <v>80</v>
      </c>
    </row>
    <row r="8" spans="1:28" ht="9.9499999999999993" customHeight="1">
      <c r="A8" s="344"/>
      <c r="B8" s="345"/>
      <c r="C8" s="348"/>
      <c r="D8" s="349"/>
      <c r="E8" s="338"/>
      <c r="F8" s="339"/>
      <c r="G8" s="340"/>
      <c r="H8" s="13" t="str">
        <f t="shared" si="0"/>
        <v>Nissi Onafowokan</v>
      </c>
      <c r="I8" s="13" t="str">
        <f t="shared" si="1"/>
        <v>Herts and Essex</v>
      </c>
      <c r="J8" s="260">
        <v>229</v>
      </c>
      <c r="K8" s="261">
        <v>13.35</v>
      </c>
      <c r="L8" s="177" t="str">
        <f t="shared" si="3"/>
        <v xml:space="preserve"> </v>
      </c>
      <c r="M8" s="178" t="str">
        <f t="shared" si="4"/>
        <v xml:space="preserve"> </v>
      </c>
      <c r="N8" s="179" t="str">
        <f t="shared" si="5"/>
        <v xml:space="preserve"> </v>
      </c>
      <c r="O8" s="60">
        <f t="shared" si="6"/>
        <v>6</v>
      </c>
      <c r="P8" s="61" t="str">
        <f>IF(K8&gt;0,IF(Q8="no","No",RANK(Q8,$Q$3:$Q$34,1)+COUNTIF($Q$3:Q8,Q8)-1),"No Runner")</f>
        <v>No</v>
      </c>
      <c r="Q8" s="61" t="str">
        <f t="shared" si="7"/>
        <v>no</v>
      </c>
      <c r="R8" s="61">
        <f t="shared" si="8"/>
        <v>13.35</v>
      </c>
      <c r="S8" s="61">
        <f t="shared" si="2"/>
        <v>7</v>
      </c>
      <c r="T8" s="354"/>
      <c r="U8" s="326"/>
      <c r="V8" s="327"/>
      <c r="W8" s="327"/>
      <c r="X8" s="328"/>
      <c r="Y8" s="344"/>
      <c r="Z8" s="267">
        <v>332</v>
      </c>
      <c r="AA8" s="268" t="s">
        <v>138</v>
      </c>
      <c r="AB8" s="269" t="s">
        <v>139</v>
      </c>
    </row>
    <row r="9" spans="1:28" ht="9.9499999999999993" customHeight="1">
      <c r="A9" s="344"/>
      <c r="B9" s="345"/>
      <c r="C9" s="348"/>
      <c r="D9" s="349"/>
      <c r="E9" s="338"/>
      <c r="F9" s="339"/>
      <c r="G9" s="340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54"/>
      <c r="U9" s="329"/>
      <c r="V9" s="330"/>
      <c r="W9" s="330"/>
      <c r="X9" s="331"/>
      <c r="Y9" s="344"/>
      <c r="Z9" s="267">
        <v>346</v>
      </c>
      <c r="AA9" s="268" t="s">
        <v>141</v>
      </c>
      <c r="AB9" s="269" t="s">
        <v>81</v>
      </c>
    </row>
    <row r="10" spans="1:28" ht="9.9499999999999993" customHeight="1" thickBot="1">
      <c r="A10" s="344"/>
      <c r="B10" s="345"/>
      <c r="C10" s="348"/>
      <c r="D10" s="349"/>
      <c r="E10" s="341"/>
      <c r="F10" s="342"/>
      <c r="G10" s="343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54"/>
      <c r="U10" s="332" t="s">
        <v>49</v>
      </c>
      <c r="V10" s="333"/>
      <c r="W10" s="333"/>
      <c r="X10" s="334"/>
      <c r="Y10" s="344"/>
      <c r="Z10" s="267">
        <v>425</v>
      </c>
      <c r="AA10" s="268" t="s">
        <v>164</v>
      </c>
      <c r="AB10" s="269" t="s">
        <v>61</v>
      </c>
    </row>
    <row r="11" spans="1:28" ht="9.9499999999999993" customHeight="1">
      <c r="A11" s="344"/>
      <c r="B11" s="345"/>
      <c r="C11" s="348"/>
      <c r="D11" s="349"/>
      <c r="E11" s="335" t="s">
        <v>4</v>
      </c>
      <c r="F11" s="336"/>
      <c r="G11" s="337"/>
      <c r="H11" s="16" t="str">
        <f t="shared" si="0"/>
        <v>Sara Kennedy</v>
      </c>
      <c r="I11" s="16" t="str">
        <f t="shared" si="1"/>
        <v>Longdaen</v>
      </c>
      <c r="J11" s="286">
        <v>332</v>
      </c>
      <c r="K11" s="259">
        <v>12.82</v>
      </c>
      <c r="L11" s="174" t="str">
        <f t="shared" si="3"/>
        <v xml:space="preserve"> </v>
      </c>
      <c r="M11" s="175" t="str">
        <f t="shared" si="4"/>
        <v xml:space="preserve"> </v>
      </c>
      <c r="N11" s="176" t="str">
        <f t="shared" si="5"/>
        <v xml:space="preserve"> </v>
      </c>
      <c r="O11" s="55">
        <f>IF(K11&gt;0,RANK(K11,$K$11:$K$18,1),"No Runner")</f>
        <v>1</v>
      </c>
      <c r="P11" s="56">
        <f>IF(K11&gt;0,IF(Q11="no","No",RANK(Q11,$Q$3:$Q$34,1)+COUNTIF($Q$3:Q11,Q11)-1),"No Runner")</f>
        <v>5</v>
      </c>
      <c r="Q11" s="56">
        <f t="shared" si="7"/>
        <v>12.82</v>
      </c>
      <c r="R11" s="56" t="str">
        <f t="shared" si="8"/>
        <v>First</v>
      </c>
      <c r="S11" s="56" t="str">
        <f t="shared" si="2"/>
        <v/>
      </c>
      <c r="T11" s="354"/>
      <c r="U11" s="326"/>
      <c r="V11" s="327"/>
      <c r="W11" s="327"/>
      <c r="X11" s="328"/>
      <c r="Y11" s="344"/>
      <c r="Z11" s="267">
        <v>428</v>
      </c>
      <c r="AA11" s="268" t="s">
        <v>71</v>
      </c>
      <c r="AB11" s="269" t="s">
        <v>61</v>
      </c>
    </row>
    <row r="12" spans="1:28" ht="9.9499999999999993" customHeight="1">
      <c r="A12" s="344"/>
      <c r="B12" s="345"/>
      <c r="C12" s="348"/>
      <c r="D12" s="349"/>
      <c r="E12" s="338"/>
      <c r="F12" s="339"/>
      <c r="G12" s="340"/>
      <c r="H12" s="13" t="str">
        <f t="shared" si="0"/>
        <v>Yona Ramphort</v>
      </c>
      <c r="I12" s="13" t="str">
        <f t="shared" si="1"/>
        <v>St C Danes</v>
      </c>
      <c r="J12" s="260">
        <v>629</v>
      </c>
      <c r="K12" s="261">
        <v>12.83</v>
      </c>
      <c r="L12" s="177" t="str">
        <f t="shared" si="3"/>
        <v xml:space="preserve"> </v>
      </c>
      <c r="M12" s="178" t="str">
        <f t="shared" si="4"/>
        <v xml:space="preserve"> </v>
      </c>
      <c r="N12" s="179" t="str">
        <f t="shared" si="5"/>
        <v xml:space="preserve"> </v>
      </c>
      <c r="O12" s="60">
        <f t="shared" ref="O12:O18" si="9">IF(K12&gt;0,RANK(K12,$K$11:$K$18,1),"No Runner")</f>
        <v>2</v>
      </c>
      <c r="P12" s="61">
        <f>IF(K12&gt;0,IF(Q12="no","No",RANK(Q12,$Q$3:$Q$34,1)+COUNTIF($Q$3:Q12,Q12)-1),"No Runner")</f>
        <v>6</v>
      </c>
      <c r="Q12" s="61">
        <f t="shared" si="7"/>
        <v>12.83</v>
      </c>
      <c r="R12" s="61">
        <f t="shared" si="8"/>
        <v>12.83</v>
      </c>
      <c r="S12" s="61">
        <f t="shared" si="2"/>
        <v>4</v>
      </c>
      <c r="T12" s="354"/>
      <c r="U12" s="329"/>
      <c r="V12" s="330"/>
      <c r="W12" s="330"/>
      <c r="X12" s="331"/>
      <c r="Y12" s="344"/>
      <c r="Z12" s="267">
        <v>432</v>
      </c>
      <c r="AA12" s="268" t="s">
        <v>168</v>
      </c>
      <c r="AB12" s="269" t="s">
        <v>61</v>
      </c>
    </row>
    <row r="13" spans="1:28" ht="9.9499999999999993" customHeight="1">
      <c r="A13" s="344"/>
      <c r="B13" s="345"/>
      <c r="C13" s="348"/>
      <c r="D13" s="349"/>
      <c r="E13" s="338"/>
      <c r="F13" s="339"/>
      <c r="G13" s="340"/>
      <c r="H13" s="13" t="str">
        <f t="shared" si="0"/>
        <v>Rebecca Owen</v>
      </c>
      <c r="I13" s="13" t="str">
        <f t="shared" si="1"/>
        <v>Roundwood Park School</v>
      </c>
      <c r="J13" s="260">
        <v>453</v>
      </c>
      <c r="K13" s="261">
        <v>13.33</v>
      </c>
      <c r="L13" s="177" t="str">
        <f t="shared" si="3"/>
        <v xml:space="preserve"> </v>
      </c>
      <c r="M13" s="178" t="str">
        <f t="shared" si="4"/>
        <v xml:space="preserve"> </v>
      </c>
      <c r="N13" s="179" t="str">
        <f t="shared" si="5"/>
        <v xml:space="preserve"> </v>
      </c>
      <c r="O13" s="60">
        <f t="shared" si="9"/>
        <v>3</v>
      </c>
      <c r="P13" s="61">
        <f>IF(K13&gt;0,IF(Q13="no","No",RANK(Q13,$Q$3:$Q$34,1)+COUNTIF($Q$3:Q13,Q13)-1),"No Runner")</f>
        <v>8</v>
      </c>
      <c r="Q13" s="61">
        <f t="shared" si="7"/>
        <v>13.33</v>
      </c>
      <c r="R13" s="61">
        <f t="shared" si="8"/>
        <v>13.33</v>
      </c>
      <c r="S13" s="61">
        <f t="shared" si="2"/>
        <v>6</v>
      </c>
      <c r="T13" s="354"/>
      <c r="U13" s="332" t="s">
        <v>51</v>
      </c>
      <c r="V13" s="333"/>
      <c r="W13" s="333"/>
      <c r="X13" s="334"/>
      <c r="Y13" s="344"/>
      <c r="Z13" s="267">
        <v>453</v>
      </c>
      <c r="AA13" s="268" t="s">
        <v>176</v>
      </c>
      <c r="AB13" s="269" t="s">
        <v>175</v>
      </c>
    </row>
    <row r="14" spans="1:28" ht="9.9499999999999993" customHeight="1">
      <c r="A14" s="344"/>
      <c r="B14" s="345"/>
      <c r="C14" s="348"/>
      <c r="D14" s="349"/>
      <c r="E14" s="338"/>
      <c r="F14" s="339"/>
      <c r="G14" s="340"/>
      <c r="H14" s="13" t="str">
        <f t="shared" si="0"/>
        <v>Lillia  Hunter</v>
      </c>
      <c r="I14" s="13" t="str">
        <f t="shared" si="1"/>
        <v xml:space="preserve">St Albans High School For Girls </v>
      </c>
      <c r="J14" s="260">
        <v>567</v>
      </c>
      <c r="K14" s="261">
        <v>13.64</v>
      </c>
      <c r="L14" s="177" t="str">
        <f t="shared" si="3"/>
        <v xml:space="preserve"> </v>
      </c>
      <c r="M14" s="178" t="str">
        <f t="shared" si="4"/>
        <v xml:space="preserve"> </v>
      </c>
      <c r="N14" s="179" t="str">
        <f t="shared" si="5"/>
        <v xml:space="preserve"> </v>
      </c>
      <c r="O14" s="60">
        <f t="shared" si="9"/>
        <v>4</v>
      </c>
      <c r="P14" s="61" t="str">
        <f>IF(K14&gt;0,IF(Q14="no","No",RANK(Q14,$Q$3:$Q$34,1)+COUNTIF($Q$3:Q14,Q14)-1),"No Runner")</f>
        <v>No</v>
      </c>
      <c r="Q14" s="61" t="str">
        <f t="shared" si="7"/>
        <v>no</v>
      </c>
      <c r="R14" s="61">
        <f t="shared" si="8"/>
        <v>13.64</v>
      </c>
      <c r="S14" s="61">
        <f t="shared" si="2"/>
        <v>8</v>
      </c>
      <c r="T14" s="354"/>
      <c r="U14" s="326"/>
      <c r="V14" s="327"/>
      <c r="W14" s="327"/>
      <c r="X14" s="328"/>
      <c r="Y14" s="344"/>
      <c r="Z14" s="267">
        <v>522</v>
      </c>
      <c r="AA14" s="268" t="s">
        <v>188</v>
      </c>
      <c r="AB14" s="269" t="s">
        <v>189</v>
      </c>
    </row>
    <row r="15" spans="1:28" ht="9.9499999999999993" customHeight="1">
      <c r="A15" s="344"/>
      <c r="B15" s="345"/>
      <c r="C15" s="348"/>
      <c r="D15" s="349"/>
      <c r="E15" s="338"/>
      <c r="F15" s="339"/>
      <c r="G15" s="340"/>
      <c r="H15" s="13" t="str">
        <f t="shared" si="0"/>
        <v>Denise Kocbiyikoglu</v>
      </c>
      <c r="I15" s="13" t="str">
        <f t="shared" si="1"/>
        <v>The Adeyfield Academy</v>
      </c>
      <c r="J15" s="260">
        <v>719</v>
      </c>
      <c r="K15" s="261">
        <v>13.88</v>
      </c>
      <c r="L15" s="177" t="str">
        <f t="shared" si="3"/>
        <v xml:space="preserve"> </v>
      </c>
      <c r="M15" s="178" t="str">
        <f t="shared" si="4"/>
        <v xml:space="preserve"> </v>
      </c>
      <c r="N15" s="179" t="str">
        <f t="shared" si="5"/>
        <v xml:space="preserve"> </v>
      </c>
      <c r="O15" s="60">
        <f t="shared" si="9"/>
        <v>5</v>
      </c>
      <c r="P15" s="61" t="str">
        <f>IF(K15&gt;0,IF(Q15="no","No",RANK(Q15,$Q$3:$Q$34,1)+COUNTIF($Q$3:Q15,Q15)-1),"No Runner")</f>
        <v>No</v>
      </c>
      <c r="Q15" s="61" t="str">
        <f t="shared" si="7"/>
        <v>no</v>
      </c>
      <c r="R15" s="61">
        <f t="shared" si="8"/>
        <v>13.88</v>
      </c>
      <c r="S15" s="61">
        <f t="shared" si="2"/>
        <v>9</v>
      </c>
      <c r="T15" s="354"/>
      <c r="U15" s="329"/>
      <c r="V15" s="330"/>
      <c r="W15" s="330"/>
      <c r="X15" s="331"/>
      <c r="Y15" s="344"/>
      <c r="Z15" s="267">
        <v>562</v>
      </c>
      <c r="AA15" s="268" t="s">
        <v>195</v>
      </c>
      <c r="AB15" s="269" t="s">
        <v>193</v>
      </c>
    </row>
    <row r="16" spans="1:28" ht="9.9499999999999993" customHeight="1">
      <c r="A16" s="344"/>
      <c r="B16" s="345"/>
      <c r="C16" s="348"/>
      <c r="D16" s="349"/>
      <c r="E16" s="338"/>
      <c r="F16" s="339"/>
      <c r="G16" s="340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54"/>
      <c r="U16" s="332" t="s">
        <v>52</v>
      </c>
      <c r="V16" s="333"/>
      <c r="W16" s="333"/>
      <c r="X16" s="334"/>
      <c r="Y16" s="344"/>
      <c r="Z16" s="267">
        <v>567</v>
      </c>
      <c r="AA16" s="268" t="s">
        <v>200</v>
      </c>
      <c r="AB16" s="269" t="s">
        <v>193</v>
      </c>
    </row>
    <row r="17" spans="1:28" ht="9.9499999999999993" customHeight="1">
      <c r="A17" s="344"/>
      <c r="B17" s="345"/>
      <c r="C17" s="348"/>
      <c r="D17" s="349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54"/>
      <c r="U17" s="326"/>
      <c r="V17" s="327"/>
      <c r="W17" s="327"/>
      <c r="X17" s="328"/>
      <c r="Y17" s="344"/>
      <c r="Z17" s="267">
        <v>629</v>
      </c>
      <c r="AA17" s="268" t="s">
        <v>204</v>
      </c>
      <c r="AB17" s="269" t="s">
        <v>202</v>
      </c>
    </row>
    <row r="18" spans="1:28" ht="9.9499999999999993" customHeight="1" thickBot="1">
      <c r="A18" s="344"/>
      <c r="B18" s="345"/>
      <c r="C18" s="348"/>
      <c r="D18" s="349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54"/>
      <c r="U18" s="329"/>
      <c r="V18" s="330"/>
      <c r="W18" s="330"/>
      <c r="X18" s="331"/>
      <c r="Y18" s="344"/>
      <c r="Z18" s="267">
        <v>696</v>
      </c>
      <c r="AA18" s="268" t="s">
        <v>212</v>
      </c>
      <c r="AB18" s="269" t="s">
        <v>213</v>
      </c>
    </row>
    <row r="19" spans="1:28" ht="9.9499999999999993" customHeight="1">
      <c r="A19" s="344"/>
      <c r="B19" s="345"/>
      <c r="C19" s="348"/>
      <c r="D19" s="349"/>
      <c r="E19" s="335" t="s">
        <v>6</v>
      </c>
      <c r="F19" s="336"/>
      <c r="G19" s="337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54"/>
      <c r="U19" s="332" t="s">
        <v>53</v>
      </c>
      <c r="V19" s="333"/>
      <c r="W19" s="333"/>
      <c r="X19" s="334"/>
      <c r="Y19" s="344"/>
      <c r="Z19" s="267">
        <v>711</v>
      </c>
      <c r="AA19" s="268" t="s">
        <v>214</v>
      </c>
      <c r="AB19" s="269" t="s">
        <v>72</v>
      </c>
    </row>
    <row r="20" spans="1:28" ht="9.9499999999999993" customHeight="1">
      <c r="A20" s="344"/>
      <c r="B20" s="345"/>
      <c r="C20" s="348"/>
      <c r="D20" s="349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54"/>
      <c r="U20" s="326"/>
      <c r="V20" s="327"/>
      <c r="W20" s="327"/>
      <c r="X20" s="328"/>
      <c r="Y20" s="344"/>
      <c r="Z20" s="267">
        <v>719</v>
      </c>
      <c r="AA20" s="268" t="s">
        <v>218</v>
      </c>
      <c r="AB20" s="269" t="s">
        <v>72</v>
      </c>
    </row>
    <row r="21" spans="1:28" ht="9.9499999999999993" customHeight="1">
      <c r="A21" s="344"/>
      <c r="B21" s="345"/>
      <c r="C21" s="348"/>
      <c r="D21" s="349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54"/>
      <c r="U21" s="329"/>
      <c r="V21" s="330"/>
      <c r="W21" s="330"/>
      <c r="X21" s="331"/>
      <c r="Y21" s="344"/>
      <c r="Z21" s="267">
        <v>787</v>
      </c>
      <c r="AA21" s="268" t="s">
        <v>230</v>
      </c>
      <c r="AB21" s="269" t="s">
        <v>77</v>
      </c>
    </row>
    <row r="22" spans="1:28" ht="9.9499999999999993" customHeight="1">
      <c r="A22" s="344"/>
      <c r="B22" s="345"/>
      <c r="C22" s="348"/>
      <c r="D22" s="349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54"/>
      <c r="U22" s="366"/>
      <c r="V22" s="367"/>
      <c r="W22" s="367"/>
      <c r="X22" s="368"/>
      <c r="Y22" s="344"/>
      <c r="Z22" s="267">
        <v>821</v>
      </c>
      <c r="AA22" s="268" t="s">
        <v>237</v>
      </c>
      <c r="AB22" s="269" t="s">
        <v>236</v>
      </c>
    </row>
    <row r="23" spans="1:28" ht="9.9499999999999993" customHeight="1">
      <c r="A23" s="344"/>
      <c r="B23" s="345"/>
      <c r="C23" s="348"/>
      <c r="D23" s="349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54"/>
      <c r="U23" s="369"/>
      <c r="V23" s="370"/>
      <c r="W23" s="370"/>
      <c r="X23" s="371"/>
      <c r="Y23" s="344"/>
      <c r="Z23" s="267"/>
      <c r="AA23" s="268"/>
      <c r="AB23" s="269"/>
    </row>
    <row r="24" spans="1:28" ht="9.9499999999999993" customHeight="1">
      <c r="A24" s="344"/>
      <c r="B24" s="345"/>
      <c r="C24" s="348"/>
      <c r="D24" s="349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54"/>
      <c r="U24" s="372"/>
      <c r="V24" s="373"/>
      <c r="W24" s="373"/>
      <c r="X24" s="374"/>
      <c r="Y24" s="344"/>
      <c r="Z24" s="267"/>
      <c r="AA24" s="268"/>
      <c r="AB24" s="269"/>
    </row>
    <row r="25" spans="1:28" ht="9.9499999999999993" customHeight="1">
      <c r="A25" s="344"/>
      <c r="B25" s="345"/>
      <c r="C25" s="348"/>
      <c r="D25" s="349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54"/>
      <c r="U25" s="366"/>
      <c r="V25" s="367"/>
      <c r="W25" s="367"/>
      <c r="X25" s="368"/>
      <c r="Y25" s="344"/>
      <c r="Z25" s="267"/>
      <c r="AA25" s="268"/>
      <c r="AB25" s="269"/>
    </row>
    <row r="26" spans="1:28" ht="9.9499999999999993" customHeight="1" thickBot="1">
      <c r="A26" s="344"/>
      <c r="B26" s="345"/>
      <c r="C26" s="348"/>
      <c r="D26" s="349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54"/>
      <c r="U26" s="369"/>
      <c r="V26" s="370"/>
      <c r="W26" s="370"/>
      <c r="X26" s="371"/>
      <c r="Y26" s="344"/>
      <c r="Z26" s="267"/>
      <c r="AA26" s="268"/>
      <c r="AB26" s="269"/>
    </row>
    <row r="27" spans="1:28" ht="9.9499999999999993" customHeight="1">
      <c r="A27" s="344"/>
      <c r="B27" s="345"/>
      <c r="C27" s="348"/>
      <c r="D27" s="349"/>
      <c r="E27" s="375" t="s">
        <v>9</v>
      </c>
      <c r="F27" s="376"/>
      <c r="G27" s="377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54"/>
      <c r="U27" s="372"/>
      <c r="V27" s="373"/>
      <c r="W27" s="373"/>
      <c r="X27" s="374"/>
      <c r="Y27" s="344"/>
      <c r="Z27" s="267"/>
      <c r="AA27" s="268"/>
      <c r="AB27" s="269"/>
    </row>
    <row r="28" spans="1:28" ht="9.9499999999999993" customHeight="1">
      <c r="A28" s="344"/>
      <c r="B28" s="345"/>
      <c r="C28" s="348"/>
      <c r="D28" s="349"/>
      <c r="E28" s="378"/>
      <c r="F28" s="379"/>
      <c r="G28" s="380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54"/>
      <c r="U28" s="366"/>
      <c r="V28" s="367"/>
      <c r="W28" s="367"/>
      <c r="X28" s="368"/>
      <c r="Y28" s="344"/>
      <c r="Z28" s="267"/>
      <c r="AA28" s="268"/>
      <c r="AB28" s="269"/>
    </row>
    <row r="29" spans="1:28" ht="9.9499999999999993" customHeight="1">
      <c r="A29" s="344"/>
      <c r="B29" s="345"/>
      <c r="C29" s="348"/>
      <c r="D29" s="349"/>
      <c r="E29" s="378"/>
      <c r="F29" s="379"/>
      <c r="G29" s="380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54"/>
      <c r="U29" s="369"/>
      <c r="V29" s="370"/>
      <c r="W29" s="370"/>
      <c r="X29" s="371"/>
      <c r="Y29" s="344"/>
      <c r="Z29" s="267"/>
      <c r="AA29" s="268"/>
      <c r="AB29" s="269"/>
    </row>
    <row r="30" spans="1:28" ht="9.9499999999999993" customHeight="1" thickBot="1">
      <c r="A30" s="344"/>
      <c r="B30" s="345"/>
      <c r="C30" s="348"/>
      <c r="D30" s="349"/>
      <c r="E30" s="378"/>
      <c r="F30" s="379"/>
      <c r="G30" s="380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54"/>
      <c r="U30" s="384"/>
      <c r="V30" s="385"/>
      <c r="W30" s="385"/>
      <c r="X30" s="386"/>
      <c r="Y30" s="344"/>
      <c r="Z30" s="267"/>
      <c r="AA30" s="268"/>
      <c r="AB30" s="269"/>
    </row>
    <row r="31" spans="1:28" ht="9.9499999999999993" customHeight="1" thickBot="1">
      <c r="A31" s="344"/>
      <c r="B31" s="345"/>
      <c r="C31" s="348"/>
      <c r="D31" s="349"/>
      <c r="E31" s="378"/>
      <c r="F31" s="379"/>
      <c r="G31" s="380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54"/>
      <c r="U31" s="48"/>
      <c r="V31" s="48"/>
      <c r="W31" s="48"/>
      <c r="Y31" s="344"/>
      <c r="Z31" s="267"/>
      <c r="AA31" s="268"/>
      <c r="AB31" s="269"/>
    </row>
    <row r="32" spans="1:28" ht="9.9499999999999993" customHeight="1" thickBot="1">
      <c r="A32" s="344"/>
      <c r="B32" s="345"/>
      <c r="C32" s="348"/>
      <c r="D32" s="349"/>
      <c r="E32" s="378"/>
      <c r="F32" s="379"/>
      <c r="G32" s="380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54"/>
      <c r="U32" s="387" t="str">
        <f>C2&amp;" Finalists"</f>
        <v>100m Finalists</v>
      </c>
      <c r="V32" s="388"/>
      <c r="W32" s="388"/>
      <c r="X32" s="389"/>
      <c r="Y32" s="344"/>
      <c r="Z32" s="267"/>
      <c r="AA32" s="268"/>
      <c r="AB32" s="269"/>
    </row>
    <row r="33" spans="1:29" ht="9.9499999999999993" customHeight="1">
      <c r="A33" s="393"/>
      <c r="B33" s="394" t="s">
        <v>11</v>
      </c>
      <c r="C33" s="348"/>
      <c r="D33" s="349"/>
      <c r="E33" s="378"/>
      <c r="F33" s="379"/>
      <c r="G33" s="380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54"/>
      <c r="U33" s="390"/>
      <c r="V33" s="391"/>
      <c r="W33" s="391"/>
      <c r="X33" s="392"/>
      <c r="Y33" s="344"/>
      <c r="Z33" s="267"/>
      <c r="AA33" s="268"/>
      <c r="AB33" s="269"/>
    </row>
    <row r="34" spans="1:29" ht="9.9499999999999993" customHeight="1" thickBot="1">
      <c r="A34" s="393"/>
      <c r="B34" s="395"/>
      <c r="C34" s="348"/>
      <c r="D34" s="349"/>
      <c r="E34" s="381"/>
      <c r="F34" s="382"/>
      <c r="G34" s="383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54"/>
      <c r="U34" s="76" t="s">
        <v>45</v>
      </c>
      <c r="V34" s="70" t="s">
        <v>1</v>
      </c>
      <c r="W34" s="209" t="s">
        <v>42</v>
      </c>
      <c r="X34" s="71" t="s">
        <v>8</v>
      </c>
      <c r="Y34" s="344"/>
      <c r="Z34" s="270"/>
      <c r="AA34" s="271"/>
      <c r="AB34" s="272"/>
    </row>
    <row r="35" spans="1:29" ht="9.9499999999999993" customHeight="1" thickBot="1">
      <c r="A35" s="393"/>
      <c r="B35" s="171">
        <v>1</v>
      </c>
      <c r="C35" s="348"/>
      <c r="D35" s="349"/>
      <c r="E35" s="396" t="str">
        <f>C2&amp;" Final"</f>
        <v>100m Final</v>
      </c>
      <c r="G35" s="52">
        <v>1</v>
      </c>
      <c r="H35" s="53" t="str">
        <f t="shared" ref="H35:H42" si="13">IFERROR(VLOOKUP($J35,$Z$2:$AB$34,2,0),"")</f>
        <v>Omi Moneke</v>
      </c>
      <c r="I35" s="53" t="str">
        <f t="shared" ref="I35:I42" si="14">IFERROR(VLOOKUP($J35,$Z$2:$AB$34,3,0),"")</f>
        <v>Habs Girls</v>
      </c>
      <c r="J35" s="287">
        <v>215</v>
      </c>
      <c r="K35" s="259">
        <v>12.02</v>
      </c>
      <c r="L35" s="174" t="str">
        <f t="shared" si="3"/>
        <v>NEW</v>
      </c>
      <c r="M35" s="175" t="str">
        <f t="shared" si="4"/>
        <v>YES</v>
      </c>
      <c r="N35" s="176" t="str">
        <f t="shared" si="5"/>
        <v>YES</v>
      </c>
      <c r="O35" s="69"/>
      <c r="P35" s="399" t="str">
        <f ca="1">Entries!$A$1</f>
        <v>U17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>Omi Moneke</v>
      </c>
      <c r="W35" s="87" t="str">
        <f>IFERROR(INDEX($I$3:$I$34,MATCH($B35,$P$3:$P$34,0)),"")</f>
        <v>Habs Girls</v>
      </c>
      <c r="X35" s="54">
        <f>IFERROR(INDEX($J$3:$J$34,MATCH($B35,$P$3:$P$34,0)),"")</f>
        <v>215</v>
      </c>
      <c r="Y35" s="344"/>
      <c r="Z35" s="241"/>
      <c r="AA35" s="241"/>
      <c r="AB35" s="241"/>
    </row>
    <row r="36" spans="1:29" ht="9.9499999999999993" customHeight="1" thickBot="1">
      <c r="A36" s="393"/>
      <c r="B36" s="49">
        <v>2</v>
      </c>
      <c r="C36" s="348"/>
      <c r="D36" s="349"/>
      <c r="E36" s="397"/>
      <c r="G36" s="43">
        <v>2</v>
      </c>
      <c r="H36" s="40" t="str">
        <f t="shared" si="13"/>
        <v>Hebe Evans</v>
      </c>
      <c r="I36" s="211" t="str">
        <f t="shared" si="14"/>
        <v>RMS</v>
      </c>
      <c r="J36" s="288">
        <v>425</v>
      </c>
      <c r="K36" s="261">
        <v>12.27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>YES</v>
      </c>
      <c r="O36" s="74"/>
      <c r="P36" s="400"/>
      <c r="Q36" s="239"/>
      <c r="R36" s="239"/>
      <c r="S36" s="239"/>
      <c r="T36" s="78"/>
      <c r="U36" s="76">
        <v>5</v>
      </c>
      <c r="V36" s="70" t="str">
        <f t="shared" ref="V36:V42" si="15">IFERROR(INDEX($H$3:$H$34,MATCH($B36,$P$3:$P$34,0)),"")</f>
        <v>Tiana Rizzo</v>
      </c>
      <c r="W36" s="209" t="str">
        <f t="shared" ref="W36:W42" si="16">IFERROR(INDEX($I$3:$I$34,MATCH($B36,$P$3:$P$34,0)),"")</f>
        <v>Chancellor's</v>
      </c>
      <c r="X36" s="71">
        <f>IFERROR(INDEX($J$3:$J$34,MATCH($B36,$P$3:$P$34,0)),"")</f>
        <v>168</v>
      </c>
      <c r="Y36" s="344"/>
      <c r="Z36" s="361" t="s">
        <v>47</v>
      </c>
      <c r="AA36" s="362" t="s">
        <v>46</v>
      </c>
      <c r="AB36" s="363"/>
      <c r="AC36" s="29"/>
    </row>
    <row r="37" spans="1:29" ht="9.9499999999999993" customHeight="1" thickBot="1">
      <c r="A37" s="393"/>
      <c r="B37" s="49">
        <v>3</v>
      </c>
      <c r="C37" s="348"/>
      <c r="D37" s="349"/>
      <c r="E37" s="397"/>
      <c r="G37" s="146">
        <v>3</v>
      </c>
      <c r="H37" s="147" t="str">
        <f t="shared" si="13"/>
        <v>Evie Demos</v>
      </c>
      <c r="I37" s="212" t="str">
        <f t="shared" si="14"/>
        <v>Kings Langley</v>
      </c>
      <c r="J37" s="288">
        <v>326</v>
      </c>
      <c r="K37" s="261">
        <v>12.65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400"/>
      <c r="Q37" s="239"/>
      <c r="R37" s="239"/>
      <c r="S37" s="239"/>
      <c r="T37" s="78"/>
      <c r="U37" s="76">
        <v>3</v>
      </c>
      <c r="V37" s="70" t="str">
        <f t="shared" si="15"/>
        <v>Hebe Evans</v>
      </c>
      <c r="W37" s="209" t="str">
        <f t="shared" si="16"/>
        <v>RMS</v>
      </c>
      <c r="X37" s="71">
        <f t="shared" ref="X37:X42" si="17">IFERROR(INDEX($J$3:$J$34,MATCH($B37,$P$3:$P$34,0)),"")</f>
        <v>425</v>
      </c>
      <c r="Y37" s="344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93"/>
      <c r="B38" s="49">
        <v>4</v>
      </c>
      <c r="C38" s="350"/>
      <c r="D38" s="351"/>
      <c r="E38" s="397"/>
      <c r="G38" s="148">
        <v>4</v>
      </c>
      <c r="H38" s="149" t="str">
        <f t="shared" si="13"/>
        <v>Sara Kennedy</v>
      </c>
      <c r="I38" s="213" t="str">
        <f t="shared" si="14"/>
        <v>Longdaen</v>
      </c>
      <c r="J38" s="288">
        <v>332</v>
      </c>
      <c r="K38" s="261">
        <v>12.91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400"/>
      <c r="Q38" s="239"/>
      <c r="R38" s="239"/>
      <c r="S38" s="239"/>
      <c r="T38" s="78"/>
      <c r="U38" s="76">
        <v>6</v>
      </c>
      <c r="V38" s="70" t="str">
        <f t="shared" si="15"/>
        <v>Evie Demos</v>
      </c>
      <c r="W38" s="209" t="str">
        <f t="shared" si="16"/>
        <v>Kings Langley</v>
      </c>
      <c r="X38" s="71">
        <f t="shared" si="17"/>
        <v>326</v>
      </c>
      <c r="Y38" s="344"/>
      <c r="Z38" s="290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93"/>
      <c r="B39" s="49">
        <v>5</v>
      </c>
      <c r="C39" s="364" t="s">
        <v>18</v>
      </c>
      <c r="D39" s="365"/>
      <c r="E39" s="397"/>
      <c r="G39" s="31">
        <v>5</v>
      </c>
      <c r="H39" s="41" t="str">
        <f t="shared" si="13"/>
        <v>Yona Ramphort</v>
      </c>
      <c r="I39" s="214" t="str">
        <f t="shared" si="14"/>
        <v>St C Danes</v>
      </c>
      <c r="J39" s="288">
        <v>629</v>
      </c>
      <c r="K39" s="261">
        <v>13.03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400"/>
      <c r="Q39" s="239"/>
      <c r="R39" s="239"/>
      <c r="S39" s="239"/>
      <c r="T39" s="78"/>
      <c r="U39" s="76">
        <v>2</v>
      </c>
      <c r="V39" s="70" t="str">
        <f t="shared" si="15"/>
        <v>Sara Kennedy</v>
      </c>
      <c r="W39" s="209" t="str">
        <f t="shared" si="16"/>
        <v>Longdaen</v>
      </c>
      <c r="X39" s="71">
        <f t="shared" si="17"/>
        <v>332</v>
      </c>
      <c r="Y39" s="344"/>
      <c r="Z39" s="240"/>
      <c r="AA39" s="240"/>
      <c r="AB39" s="240"/>
      <c r="AC39" s="240"/>
    </row>
    <row r="40" spans="1:29" ht="9.9499999999999993" customHeight="1">
      <c r="A40" s="393"/>
      <c r="B40" s="49">
        <v>6</v>
      </c>
      <c r="C40" s="106" t="s">
        <v>15</v>
      </c>
      <c r="D40" s="273">
        <v>12.2</v>
      </c>
      <c r="E40" s="397"/>
      <c r="G40" s="31">
        <v>6</v>
      </c>
      <c r="H40" s="41" t="str">
        <f t="shared" si="13"/>
        <v xml:space="preserve">Joan-Chantel Chijuka </v>
      </c>
      <c r="I40" s="214" t="str">
        <f t="shared" si="14"/>
        <v>Loreto College</v>
      </c>
      <c r="J40" s="288">
        <v>346</v>
      </c>
      <c r="K40" s="261">
        <v>13.07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400"/>
      <c r="Q40" s="239"/>
      <c r="R40" s="239"/>
      <c r="S40" s="239"/>
      <c r="T40" s="78"/>
      <c r="U40" s="76">
        <v>7</v>
      </c>
      <c r="V40" s="70" t="str">
        <f t="shared" si="15"/>
        <v>Yona Ramphort</v>
      </c>
      <c r="W40" s="209" t="str">
        <f t="shared" si="16"/>
        <v>St C Danes</v>
      </c>
      <c r="X40" s="71">
        <f t="shared" si="17"/>
        <v>629</v>
      </c>
      <c r="Y40" s="344"/>
      <c r="Z40" s="240"/>
      <c r="AA40" s="240"/>
      <c r="AB40" s="240"/>
    </row>
    <row r="41" spans="1:29" ht="9.9499999999999993" customHeight="1">
      <c r="A41" s="393"/>
      <c r="B41" s="49">
        <v>7</v>
      </c>
      <c r="C41" s="107" t="s">
        <v>17</v>
      </c>
      <c r="D41" s="274">
        <v>12.2</v>
      </c>
      <c r="E41" s="397"/>
      <c r="G41" s="31">
        <v>7</v>
      </c>
      <c r="H41" s="41" t="str">
        <f t="shared" si="13"/>
        <v/>
      </c>
      <c r="I41" s="214" t="str">
        <f t="shared" si="14"/>
        <v/>
      </c>
      <c r="J41" s="288"/>
      <c r="K41" s="261"/>
      <c r="L41" s="177" t="str">
        <f t="shared" si="3"/>
        <v/>
      </c>
      <c r="M41" s="178" t="str">
        <f t="shared" si="4"/>
        <v/>
      </c>
      <c r="N41" s="179" t="str">
        <f t="shared" si="5"/>
        <v/>
      </c>
      <c r="O41" s="74"/>
      <c r="P41" s="400"/>
      <c r="Q41" s="239"/>
      <c r="R41" s="239"/>
      <c r="S41" s="239"/>
      <c r="T41" s="78"/>
      <c r="U41" s="76">
        <v>1</v>
      </c>
      <c r="V41" s="70" t="str">
        <f t="shared" si="15"/>
        <v xml:space="preserve">Joan-Chantel Chijuka </v>
      </c>
      <c r="W41" s="209" t="str">
        <f t="shared" si="16"/>
        <v>Loreto College</v>
      </c>
      <c r="X41" s="71">
        <f t="shared" si="17"/>
        <v>346</v>
      </c>
      <c r="Y41" s="344"/>
      <c r="Z41" s="240"/>
      <c r="AA41" s="240"/>
      <c r="AB41" s="240"/>
    </row>
    <row r="42" spans="1:29" ht="9.9499999999999993" customHeight="1" thickBot="1">
      <c r="A42" s="393"/>
      <c r="B42" s="51">
        <v>8</v>
      </c>
      <c r="C42" s="108" t="s">
        <v>16</v>
      </c>
      <c r="D42" s="275">
        <v>12.5</v>
      </c>
      <c r="E42" s="398"/>
      <c r="G42" s="32">
        <v>8</v>
      </c>
      <c r="H42" s="42" t="str">
        <f t="shared" si="13"/>
        <v/>
      </c>
      <c r="I42" s="215" t="str">
        <f t="shared" si="14"/>
        <v/>
      </c>
      <c r="J42" s="289"/>
      <c r="K42" s="265"/>
      <c r="L42" s="180" t="str">
        <f t="shared" si="3"/>
        <v/>
      </c>
      <c r="M42" s="181" t="str">
        <f t="shared" si="4"/>
        <v/>
      </c>
      <c r="N42" s="182" t="str">
        <f t="shared" si="5"/>
        <v/>
      </c>
      <c r="O42" s="75"/>
      <c r="P42" s="401"/>
      <c r="Q42" s="239"/>
      <c r="R42" s="239"/>
      <c r="S42" s="239"/>
      <c r="T42" s="78"/>
      <c r="U42" s="77">
        <v>8</v>
      </c>
      <c r="V42" s="72" t="str">
        <f t="shared" si="15"/>
        <v>Rebecca Owen</v>
      </c>
      <c r="W42" s="210" t="str">
        <f t="shared" si="16"/>
        <v>Roundwood Park School</v>
      </c>
      <c r="X42" s="73">
        <f t="shared" si="17"/>
        <v>453</v>
      </c>
      <c r="Y42" s="344"/>
      <c r="Z42" s="240"/>
      <c r="AA42" s="240"/>
      <c r="AB42" s="2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Z2:AB2"/>
    <mergeCell ref="E2:G2"/>
    <mergeCell ref="U2:X3"/>
    <mergeCell ref="U4:X6"/>
    <mergeCell ref="U32:X33"/>
    <mergeCell ref="A2:B32"/>
    <mergeCell ref="A33:A42"/>
    <mergeCell ref="C39:D39"/>
    <mergeCell ref="T2:T34"/>
    <mergeCell ref="Z36:AB36"/>
    <mergeCell ref="Y2:Y42"/>
    <mergeCell ref="U13:X15"/>
    <mergeCell ref="C1:AB1"/>
    <mergeCell ref="A1:B1"/>
    <mergeCell ref="B33:B34"/>
    <mergeCell ref="E27:G34"/>
    <mergeCell ref="E19:G26"/>
    <mergeCell ref="E11:G18"/>
    <mergeCell ref="E3:G10"/>
    <mergeCell ref="U7:X9"/>
  </mergeCells>
  <phoneticPr fontId="11" type="noConversion"/>
  <conditionalFormatting sqref="O3:O10">
    <cfRule type="cellIs" dxfId="140" priority="23" operator="between">
      <formula>2.9</formula>
      <formula>3.1</formula>
    </cfRule>
    <cfRule type="cellIs" dxfId="139" priority="24" operator="between">
      <formula>1.9</formula>
      <formula>2.1</formula>
    </cfRule>
    <cfRule type="cellIs" dxfId="138" priority="25" operator="between">
      <formula>0.9</formula>
      <formula>1.1</formula>
    </cfRule>
  </conditionalFormatting>
  <conditionalFormatting sqref="O11:O18">
    <cfRule type="cellIs" dxfId="137" priority="20" operator="between">
      <formula>2.9</formula>
      <formula>3.1</formula>
    </cfRule>
    <cfRule type="cellIs" dxfId="136" priority="21" operator="between">
      <formula>1.9</formula>
      <formula>2.1</formula>
    </cfRule>
    <cfRule type="cellIs" dxfId="135" priority="22" operator="between">
      <formula>0.9</formula>
      <formula>1.1</formula>
    </cfRule>
  </conditionalFormatting>
  <conditionalFormatting sqref="O19:O26">
    <cfRule type="cellIs" dxfId="134" priority="17" operator="between">
      <formula>2.9</formula>
      <formula>3.1</formula>
    </cfRule>
    <cfRule type="cellIs" dxfId="133" priority="18" operator="between">
      <formula>1.9</formula>
      <formula>2.1</formula>
    </cfRule>
    <cfRule type="cellIs" dxfId="132" priority="19" operator="between">
      <formula>0.9</formula>
      <formula>1.1</formula>
    </cfRule>
  </conditionalFormatting>
  <conditionalFormatting sqref="O27:O34">
    <cfRule type="cellIs" dxfId="131" priority="14" operator="between">
      <formula>2.9</formula>
      <formula>3.1</formula>
    </cfRule>
    <cfRule type="cellIs" dxfId="130" priority="15" operator="between">
      <formula>1.9</formula>
      <formula>2.1</formula>
    </cfRule>
    <cfRule type="cellIs" dxfId="129" priority="16" operator="between">
      <formula>0.9</formula>
      <formula>1.1</formula>
    </cfRule>
  </conditionalFormatting>
  <conditionalFormatting sqref="O35:O42">
    <cfRule type="cellIs" dxfId="128" priority="1" operator="between">
      <formula>2.9</formula>
      <formula>3.1</formula>
    </cfRule>
    <cfRule type="cellIs" dxfId="127" priority="2" operator="between">
      <formula>1.9</formula>
      <formula>2.1</formula>
    </cfRule>
    <cfRule type="cellIs" dxfId="12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C13" zoomScale="125" zoomScaleNormal="125" workbookViewId="0">
      <selection activeCell="K30" sqref="K30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10.14062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50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27</v>
      </c>
      <c r="D2" s="347"/>
      <c r="E2" s="352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43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354"/>
      <c r="U2" s="355" t="s">
        <v>12</v>
      </c>
      <c r="V2" s="356"/>
      <c r="W2" s="356"/>
      <c r="X2" s="357"/>
      <c r="Y2" s="344"/>
      <c r="Z2" s="361" t="s">
        <v>13</v>
      </c>
      <c r="AA2" s="362"/>
      <c r="AB2" s="363"/>
    </row>
    <row r="3" spans="1:28" ht="9.9499999999999993" customHeight="1" thickBot="1">
      <c r="A3" s="344"/>
      <c r="B3" s="345"/>
      <c r="C3" s="348"/>
      <c r="D3" s="349"/>
      <c r="E3" s="335" t="s">
        <v>3</v>
      </c>
      <c r="F3" s="336"/>
      <c r="G3" s="337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58"/>
      <c r="K3" s="259"/>
      <c r="L3" s="174" t="str">
        <f>IF($K3=$D$40,"Equal",IF($K3&lt;$D$40,IF($K3&gt;0,"NEW","" )," "))</f>
        <v/>
      </c>
      <c r="M3" s="175" t="str">
        <f>IF($K3&lt;=$D$41,IF($K3&gt;0,"YES","" )," ")</f>
        <v/>
      </c>
      <c r="N3" s="176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354"/>
      <c r="U3" s="358"/>
      <c r="V3" s="359"/>
      <c r="W3" s="359"/>
      <c r="X3" s="360"/>
      <c r="Y3" s="344"/>
      <c r="Z3" s="267">
        <v>42</v>
      </c>
      <c r="AA3" s="268" t="s">
        <v>74</v>
      </c>
      <c r="AB3" s="277" t="s">
        <v>56</v>
      </c>
    </row>
    <row r="4" spans="1:28" ht="9.9499999999999993" customHeight="1">
      <c r="A4" s="344"/>
      <c r="B4" s="345"/>
      <c r="C4" s="348"/>
      <c r="D4" s="349"/>
      <c r="E4" s="338"/>
      <c r="F4" s="339"/>
      <c r="G4" s="340"/>
      <c r="H4" s="13" t="str">
        <f t="shared" si="0"/>
        <v/>
      </c>
      <c r="I4" s="13" t="str">
        <f t="shared" si="1"/>
        <v/>
      </c>
      <c r="J4" s="260"/>
      <c r="K4" s="261"/>
      <c r="L4" s="177" t="str">
        <f t="shared" ref="L4:L42" si="3">IF($K4=$D$40,"Equal",IF($K4&lt;$D$40,IF($K4&gt;0,"NEW","" )," "))</f>
        <v/>
      </c>
      <c r="M4" s="178" t="str">
        <f t="shared" ref="M4:M42" si="4">IF($K4&lt;=$D$41,IF($K4&gt;0,"YES","" )," ")</f>
        <v/>
      </c>
      <c r="N4" s="179" t="str">
        <f t="shared" ref="N4:N42" si="5">IF($K4&lt;=$D$42,IF($K4&gt;0,"YES","" )," ")</f>
        <v/>
      </c>
      <c r="O4" s="60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54"/>
      <c r="U4" s="323" t="s">
        <v>20</v>
      </c>
      <c r="V4" s="324"/>
      <c r="W4" s="324"/>
      <c r="X4" s="325"/>
      <c r="Y4" s="344"/>
      <c r="Z4" s="267">
        <v>147</v>
      </c>
      <c r="AA4" s="268" t="s">
        <v>112</v>
      </c>
      <c r="AB4" s="277" t="s">
        <v>66</v>
      </c>
    </row>
    <row r="5" spans="1:28" ht="9.9499999999999993" customHeight="1">
      <c r="A5" s="344"/>
      <c r="B5" s="345"/>
      <c r="C5" s="348"/>
      <c r="D5" s="349"/>
      <c r="E5" s="338"/>
      <c r="F5" s="339"/>
      <c r="G5" s="340"/>
      <c r="H5" s="13" t="str">
        <f t="shared" si="0"/>
        <v/>
      </c>
      <c r="I5" s="13" t="str">
        <f t="shared" si="1"/>
        <v/>
      </c>
      <c r="J5" s="260"/>
      <c r="K5" s="261"/>
      <c r="L5" s="177" t="str">
        <f t="shared" si="3"/>
        <v/>
      </c>
      <c r="M5" s="178" t="str">
        <f t="shared" si="4"/>
        <v/>
      </c>
      <c r="N5" s="179" t="str">
        <f t="shared" si="5"/>
        <v/>
      </c>
      <c r="O5" s="60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54"/>
      <c r="U5" s="326"/>
      <c r="V5" s="327"/>
      <c r="W5" s="327"/>
      <c r="X5" s="328"/>
      <c r="Y5" s="344"/>
      <c r="Z5" s="267">
        <v>163</v>
      </c>
      <c r="AA5" s="268" t="s">
        <v>116</v>
      </c>
      <c r="AB5" s="277" t="s">
        <v>68</v>
      </c>
    </row>
    <row r="6" spans="1:28" ht="9.9499999999999993" customHeight="1">
      <c r="A6" s="344"/>
      <c r="B6" s="345"/>
      <c r="C6" s="348"/>
      <c r="D6" s="349"/>
      <c r="E6" s="338"/>
      <c r="F6" s="339"/>
      <c r="G6" s="340"/>
      <c r="H6" s="13" t="str">
        <f t="shared" si="0"/>
        <v/>
      </c>
      <c r="I6" s="13" t="str">
        <f t="shared" si="1"/>
        <v/>
      </c>
      <c r="J6" s="260"/>
      <c r="K6" s="261"/>
      <c r="L6" s="177" t="str">
        <f t="shared" si="3"/>
        <v/>
      </c>
      <c r="M6" s="178" t="str">
        <f t="shared" si="4"/>
        <v/>
      </c>
      <c r="N6" s="179" t="str">
        <f t="shared" si="5"/>
        <v/>
      </c>
      <c r="O6" s="60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54"/>
      <c r="U6" s="329"/>
      <c r="V6" s="330"/>
      <c r="W6" s="330"/>
      <c r="X6" s="331"/>
      <c r="Y6" s="344"/>
      <c r="Z6" s="267">
        <v>229</v>
      </c>
      <c r="AA6" s="268" t="s">
        <v>126</v>
      </c>
      <c r="AB6" s="277" t="s">
        <v>125</v>
      </c>
    </row>
    <row r="7" spans="1:28" ht="9.9499999999999993" customHeight="1">
      <c r="A7" s="344"/>
      <c r="B7" s="345"/>
      <c r="C7" s="348"/>
      <c r="D7" s="349"/>
      <c r="E7" s="338"/>
      <c r="F7" s="339"/>
      <c r="G7" s="340"/>
      <c r="H7" s="13" t="str">
        <f t="shared" si="0"/>
        <v/>
      </c>
      <c r="I7" s="13" t="str">
        <f t="shared" si="1"/>
        <v/>
      </c>
      <c r="J7" s="260"/>
      <c r="K7" s="261"/>
      <c r="L7" s="177" t="str">
        <f t="shared" si="3"/>
        <v/>
      </c>
      <c r="M7" s="178" t="str">
        <f t="shared" si="4"/>
        <v/>
      </c>
      <c r="N7" s="179" t="str">
        <f t="shared" si="5"/>
        <v/>
      </c>
      <c r="O7" s="60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54"/>
      <c r="U7" s="332" t="s">
        <v>50</v>
      </c>
      <c r="V7" s="333"/>
      <c r="W7" s="333"/>
      <c r="X7" s="334"/>
      <c r="Y7" s="344"/>
      <c r="Z7" s="267">
        <v>349</v>
      </c>
      <c r="AA7" s="268" t="s">
        <v>143</v>
      </c>
      <c r="AB7" s="277" t="s">
        <v>81</v>
      </c>
    </row>
    <row r="8" spans="1:28" ht="9.9499999999999993" customHeight="1">
      <c r="A8" s="344"/>
      <c r="B8" s="345"/>
      <c r="C8" s="348"/>
      <c r="D8" s="349"/>
      <c r="E8" s="338"/>
      <c r="F8" s="339"/>
      <c r="G8" s="340"/>
      <c r="H8" s="13" t="str">
        <f t="shared" si="0"/>
        <v/>
      </c>
      <c r="I8" s="13" t="str">
        <f t="shared" si="1"/>
        <v/>
      </c>
      <c r="J8" s="260"/>
      <c r="K8" s="261"/>
      <c r="L8" s="177" t="str">
        <f t="shared" si="3"/>
        <v/>
      </c>
      <c r="M8" s="178" t="str">
        <f t="shared" si="4"/>
        <v/>
      </c>
      <c r="N8" s="179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54"/>
      <c r="U8" s="326"/>
      <c r="V8" s="327"/>
      <c r="W8" s="327"/>
      <c r="X8" s="328"/>
      <c r="Y8" s="344"/>
      <c r="Z8" s="267">
        <v>382</v>
      </c>
      <c r="AA8" s="268" t="s">
        <v>156</v>
      </c>
      <c r="AB8" s="277" t="s">
        <v>59</v>
      </c>
    </row>
    <row r="9" spans="1:28" ht="9.9499999999999993" customHeight="1">
      <c r="A9" s="344"/>
      <c r="B9" s="345"/>
      <c r="C9" s="348"/>
      <c r="D9" s="349"/>
      <c r="E9" s="338"/>
      <c r="F9" s="339"/>
      <c r="G9" s="340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54"/>
      <c r="U9" s="329"/>
      <c r="V9" s="330"/>
      <c r="W9" s="330"/>
      <c r="X9" s="331"/>
      <c r="Y9" s="344"/>
      <c r="Z9" s="267">
        <v>402</v>
      </c>
      <c r="AA9" s="268" t="s">
        <v>161</v>
      </c>
      <c r="AB9" s="277" t="s">
        <v>158</v>
      </c>
    </row>
    <row r="10" spans="1:28" ht="9.9499999999999993" customHeight="1" thickBot="1">
      <c r="A10" s="344"/>
      <c r="B10" s="345"/>
      <c r="C10" s="348"/>
      <c r="D10" s="349"/>
      <c r="E10" s="341"/>
      <c r="F10" s="342"/>
      <c r="G10" s="343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54"/>
      <c r="U10" s="332" t="s">
        <v>49</v>
      </c>
      <c r="V10" s="333"/>
      <c r="W10" s="333"/>
      <c r="X10" s="334"/>
      <c r="Y10" s="344"/>
      <c r="Z10" s="267">
        <v>425</v>
      </c>
      <c r="AA10" s="268" t="s">
        <v>164</v>
      </c>
      <c r="AB10" s="277" t="s">
        <v>61</v>
      </c>
    </row>
    <row r="11" spans="1:28" ht="9.9499999999999993" customHeight="1">
      <c r="A11" s="344"/>
      <c r="B11" s="345"/>
      <c r="C11" s="348"/>
      <c r="D11" s="349"/>
      <c r="E11" s="335" t="s">
        <v>4</v>
      </c>
      <c r="F11" s="336"/>
      <c r="G11" s="337"/>
      <c r="H11" s="16" t="str">
        <f t="shared" si="0"/>
        <v/>
      </c>
      <c r="I11" s="16" t="str">
        <f t="shared" si="1"/>
        <v/>
      </c>
      <c r="J11" s="286"/>
      <c r="K11" s="259"/>
      <c r="L11" s="174" t="str">
        <f t="shared" si="3"/>
        <v/>
      </c>
      <c r="M11" s="175" t="str">
        <f t="shared" si="4"/>
        <v/>
      </c>
      <c r="N11" s="176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54"/>
      <c r="U11" s="326"/>
      <c r="V11" s="327"/>
      <c r="W11" s="327"/>
      <c r="X11" s="328"/>
      <c r="Y11" s="344"/>
      <c r="Z11" s="267">
        <v>445</v>
      </c>
      <c r="AA11" s="268" t="s">
        <v>171</v>
      </c>
      <c r="AB11" s="277" t="s">
        <v>62</v>
      </c>
    </row>
    <row r="12" spans="1:28" ht="9.9499999999999993" customHeight="1">
      <c r="A12" s="344"/>
      <c r="B12" s="345"/>
      <c r="C12" s="348"/>
      <c r="D12" s="349"/>
      <c r="E12" s="338"/>
      <c r="F12" s="339"/>
      <c r="G12" s="340"/>
      <c r="H12" s="13" t="str">
        <f t="shared" si="0"/>
        <v/>
      </c>
      <c r="I12" s="13" t="str">
        <f t="shared" si="1"/>
        <v/>
      </c>
      <c r="J12" s="260"/>
      <c r="K12" s="261"/>
      <c r="L12" s="177" t="str">
        <f t="shared" si="3"/>
        <v/>
      </c>
      <c r="M12" s="178" t="str">
        <f t="shared" si="4"/>
        <v/>
      </c>
      <c r="N12" s="179" t="str">
        <f t="shared" si="5"/>
        <v/>
      </c>
      <c r="O12" s="60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54"/>
      <c r="U12" s="329"/>
      <c r="V12" s="330"/>
      <c r="W12" s="330"/>
      <c r="X12" s="331"/>
      <c r="Y12" s="344"/>
      <c r="Z12" s="267">
        <v>566</v>
      </c>
      <c r="AA12" s="268" t="s">
        <v>199</v>
      </c>
      <c r="AB12" s="277" t="s">
        <v>193</v>
      </c>
    </row>
    <row r="13" spans="1:28" ht="9.9499999999999993" customHeight="1">
      <c r="A13" s="344"/>
      <c r="B13" s="345"/>
      <c r="C13" s="348"/>
      <c r="D13" s="349"/>
      <c r="E13" s="338"/>
      <c r="F13" s="339"/>
      <c r="G13" s="340"/>
      <c r="H13" s="13" t="str">
        <f t="shared" si="0"/>
        <v/>
      </c>
      <c r="I13" s="13" t="str">
        <f t="shared" si="1"/>
        <v/>
      </c>
      <c r="J13" s="260"/>
      <c r="K13" s="261"/>
      <c r="L13" s="177" t="str">
        <f t="shared" si="3"/>
        <v/>
      </c>
      <c r="M13" s="178" t="str">
        <f t="shared" si="4"/>
        <v/>
      </c>
      <c r="N13" s="179" t="str">
        <f t="shared" si="5"/>
        <v/>
      </c>
      <c r="O13" s="60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54"/>
      <c r="U13" s="332" t="s">
        <v>51</v>
      </c>
      <c r="V13" s="333"/>
      <c r="W13" s="333"/>
      <c r="X13" s="334"/>
      <c r="Y13" s="344"/>
      <c r="Z13" s="267">
        <v>787</v>
      </c>
      <c r="AA13" s="268" t="s">
        <v>230</v>
      </c>
      <c r="AB13" s="277" t="s">
        <v>77</v>
      </c>
    </row>
    <row r="14" spans="1:28" ht="9.9499999999999993" customHeight="1">
      <c r="A14" s="344"/>
      <c r="B14" s="345"/>
      <c r="C14" s="348"/>
      <c r="D14" s="349"/>
      <c r="E14" s="338"/>
      <c r="F14" s="339"/>
      <c r="G14" s="340"/>
      <c r="H14" s="13" t="str">
        <f t="shared" si="0"/>
        <v/>
      </c>
      <c r="I14" s="13" t="str">
        <f t="shared" si="1"/>
        <v/>
      </c>
      <c r="J14" s="260"/>
      <c r="K14" s="261"/>
      <c r="L14" s="177" t="str">
        <f t="shared" si="3"/>
        <v/>
      </c>
      <c r="M14" s="178" t="str">
        <f t="shared" si="4"/>
        <v/>
      </c>
      <c r="N14" s="179" t="str">
        <f t="shared" si="5"/>
        <v/>
      </c>
      <c r="O14" s="60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54"/>
      <c r="U14" s="326"/>
      <c r="V14" s="327"/>
      <c r="W14" s="327"/>
      <c r="X14" s="328"/>
      <c r="Y14" s="344"/>
      <c r="Z14" s="267"/>
      <c r="AA14" s="268"/>
      <c r="AB14" s="277"/>
    </row>
    <row r="15" spans="1:28" ht="9.9499999999999993" customHeight="1">
      <c r="A15" s="344"/>
      <c r="B15" s="345"/>
      <c r="C15" s="348"/>
      <c r="D15" s="349"/>
      <c r="E15" s="338"/>
      <c r="F15" s="339"/>
      <c r="G15" s="340"/>
      <c r="H15" s="13" t="str">
        <f t="shared" si="0"/>
        <v/>
      </c>
      <c r="I15" s="13" t="str">
        <f t="shared" si="1"/>
        <v/>
      </c>
      <c r="J15" s="260"/>
      <c r="K15" s="261"/>
      <c r="L15" s="177" t="str">
        <f t="shared" si="3"/>
        <v/>
      </c>
      <c r="M15" s="178" t="str">
        <f t="shared" si="4"/>
        <v/>
      </c>
      <c r="N15" s="179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54"/>
      <c r="U15" s="329"/>
      <c r="V15" s="330"/>
      <c r="W15" s="330"/>
      <c r="X15" s="331"/>
      <c r="Y15" s="344"/>
      <c r="Z15" s="267"/>
      <c r="AA15" s="268"/>
      <c r="AB15" s="277"/>
    </row>
    <row r="16" spans="1:28" ht="9.9499999999999993" customHeight="1">
      <c r="A16" s="344"/>
      <c r="B16" s="345"/>
      <c r="C16" s="348"/>
      <c r="D16" s="349"/>
      <c r="E16" s="338"/>
      <c r="F16" s="339"/>
      <c r="G16" s="340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54"/>
      <c r="U16" s="332" t="s">
        <v>52</v>
      </c>
      <c r="V16" s="333"/>
      <c r="W16" s="333"/>
      <c r="X16" s="334"/>
      <c r="Y16" s="344"/>
      <c r="Z16" s="267"/>
      <c r="AA16" s="268"/>
      <c r="AB16" s="277"/>
    </row>
    <row r="17" spans="1:28" ht="9.9499999999999993" customHeight="1">
      <c r="A17" s="344"/>
      <c r="B17" s="345"/>
      <c r="C17" s="348"/>
      <c r="D17" s="349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54"/>
      <c r="U17" s="326"/>
      <c r="V17" s="327"/>
      <c r="W17" s="327"/>
      <c r="X17" s="328"/>
      <c r="Y17" s="344"/>
      <c r="Z17" s="267"/>
      <c r="AA17" s="268"/>
      <c r="AB17" s="277"/>
    </row>
    <row r="18" spans="1:28" ht="9.9499999999999993" customHeight="1" thickBot="1">
      <c r="A18" s="344"/>
      <c r="B18" s="345"/>
      <c r="C18" s="348"/>
      <c r="D18" s="349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54"/>
      <c r="U18" s="329"/>
      <c r="V18" s="330"/>
      <c r="W18" s="330"/>
      <c r="X18" s="331"/>
      <c r="Y18" s="344"/>
      <c r="Z18" s="267"/>
      <c r="AA18" s="268"/>
      <c r="AB18" s="277"/>
    </row>
    <row r="19" spans="1:28" ht="9.9499999999999993" customHeight="1">
      <c r="A19" s="344"/>
      <c r="B19" s="345"/>
      <c r="C19" s="348"/>
      <c r="D19" s="349"/>
      <c r="E19" s="335" t="s">
        <v>6</v>
      </c>
      <c r="F19" s="336"/>
      <c r="G19" s="337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54"/>
      <c r="U19" s="332" t="s">
        <v>53</v>
      </c>
      <c r="V19" s="333"/>
      <c r="W19" s="333"/>
      <c r="X19" s="334"/>
      <c r="Y19" s="344"/>
      <c r="Z19" s="267"/>
      <c r="AA19" s="268"/>
      <c r="AB19" s="277"/>
    </row>
    <row r="20" spans="1:28" ht="9.9499999999999993" customHeight="1">
      <c r="A20" s="344"/>
      <c r="B20" s="345"/>
      <c r="C20" s="348"/>
      <c r="D20" s="349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54"/>
      <c r="U20" s="326"/>
      <c r="V20" s="327"/>
      <c r="W20" s="327"/>
      <c r="X20" s="328"/>
      <c r="Y20" s="344"/>
      <c r="Z20" s="267"/>
      <c r="AA20" s="268"/>
      <c r="AB20" s="277"/>
    </row>
    <row r="21" spans="1:28" ht="9.9499999999999993" customHeight="1">
      <c r="A21" s="344"/>
      <c r="B21" s="345"/>
      <c r="C21" s="348"/>
      <c r="D21" s="349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54"/>
      <c r="U21" s="329"/>
      <c r="V21" s="330"/>
      <c r="W21" s="330"/>
      <c r="X21" s="331"/>
      <c r="Y21" s="344"/>
      <c r="Z21" s="267"/>
      <c r="AA21" s="268"/>
      <c r="AB21" s="277"/>
    </row>
    <row r="22" spans="1:28" ht="9.9499999999999993" customHeight="1">
      <c r="A22" s="344"/>
      <c r="B22" s="345"/>
      <c r="C22" s="348"/>
      <c r="D22" s="349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54"/>
      <c r="U22" s="366"/>
      <c r="V22" s="367"/>
      <c r="W22" s="367"/>
      <c r="X22" s="368"/>
      <c r="Y22" s="344"/>
      <c r="Z22" s="267"/>
      <c r="AA22" s="268"/>
      <c r="AB22" s="277"/>
    </row>
    <row r="23" spans="1:28" ht="9.9499999999999993" customHeight="1">
      <c r="A23" s="344"/>
      <c r="B23" s="345"/>
      <c r="C23" s="348"/>
      <c r="D23" s="349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54"/>
      <c r="U23" s="369"/>
      <c r="V23" s="370"/>
      <c r="W23" s="370"/>
      <c r="X23" s="371"/>
      <c r="Y23" s="344"/>
      <c r="Z23" s="267"/>
      <c r="AA23" s="268"/>
      <c r="AB23" s="277"/>
    </row>
    <row r="24" spans="1:28" ht="9.9499999999999993" customHeight="1">
      <c r="A24" s="344"/>
      <c r="B24" s="345"/>
      <c r="C24" s="348"/>
      <c r="D24" s="349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54"/>
      <c r="U24" s="372"/>
      <c r="V24" s="373"/>
      <c r="W24" s="373"/>
      <c r="X24" s="374"/>
      <c r="Y24" s="344"/>
      <c r="Z24" s="267"/>
      <c r="AA24" s="268"/>
      <c r="AB24" s="277"/>
    </row>
    <row r="25" spans="1:28" ht="9.9499999999999993" customHeight="1">
      <c r="A25" s="344"/>
      <c r="B25" s="345"/>
      <c r="C25" s="348"/>
      <c r="D25" s="349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54"/>
      <c r="U25" s="366"/>
      <c r="V25" s="367"/>
      <c r="W25" s="367"/>
      <c r="X25" s="368"/>
      <c r="Y25" s="344"/>
      <c r="Z25" s="267"/>
      <c r="AA25" s="268"/>
      <c r="AB25" s="277"/>
    </row>
    <row r="26" spans="1:28" ht="9.9499999999999993" customHeight="1" thickBot="1">
      <c r="A26" s="344"/>
      <c r="B26" s="345"/>
      <c r="C26" s="348"/>
      <c r="D26" s="349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54"/>
      <c r="U26" s="369"/>
      <c r="V26" s="370"/>
      <c r="W26" s="370"/>
      <c r="X26" s="371"/>
      <c r="Y26" s="344"/>
      <c r="Z26" s="267"/>
      <c r="AA26" s="268"/>
      <c r="AB26" s="277"/>
    </row>
    <row r="27" spans="1:28" ht="9.9499999999999993" customHeight="1">
      <c r="A27" s="344"/>
      <c r="B27" s="345"/>
      <c r="C27" s="348"/>
      <c r="D27" s="349"/>
      <c r="E27" s="375" t="s">
        <v>9</v>
      </c>
      <c r="F27" s="376"/>
      <c r="G27" s="377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54"/>
      <c r="U27" s="372"/>
      <c r="V27" s="373"/>
      <c r="W27" s="373"/>
      <c r="X27" s="374"/>
      <c r="Y27" s="344"/>
      <c r="Z27" s="267"/>
      <c r="AA27" s="268"/>
      <c r="AB27" s="277"/>
    </row>
    <row r="28" spans="1:28" ht="9.9499999999999993" customHeight="1">
      <c r="A28" s="344"/>
      <c r="B28" s="345"/>
      <c r="C28" s="348"/>
      <c r="D28" s="349"/>
      <c r="E28" s="378"/>
      <c r="F28" s="379"/>
      <c r="G28" s="380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54"/>
      <c r="U28" s="366"/>
      <c r="V28" s="367"/>
      <c r="W28" s="367"/>
      <c r="X28" s="368"/>
      <c r="Y28" s="344"/>
      <c r="Z28" s="267"/>
      <c r="AA28" s="268"/>
      <c r="AB28" s="277"/>
    </row>
    <row r="29" spans="1:28" ht="9.9499999999999993" customHeight="1">
      <c r="A29" s="344"/>
      <c r="B29" s="345"/>
      <c r="C29" s="348"/>
      <c r="D29" s="349"/>
      <c r="E29" s="378"/>
      <c r="F29" s="379"/>
      <c r="G29" s="380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54"/>
      <c r="U29" s="369"/>
      <c r="V29" s="370"/>
      <c r="W29" s="370"/>
      <c r="X29" s="371"/>
      <c r="Y29" s="344"/>
      <c r="Z29" s="267"/>
      <c r="AA29" s="268"/>
      <c r="AB29" s="277"/>
    </row>
    <row r="30" spans="1:28" ht="9.9499999999999993" customHeight="1" thickBot="1">
      <c r="A30" s="344"/>
      <c r="B30" s="345"/>
      <c r="C30" s="348"/>
      <c r="D30" s="349"/>
      <c r="E30" s="378"/>
      <c r="F30" s="379"/>
      <c r="G30" s="380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54"/>
      <c r="U30" s="384"/>
      <c r="V30" s="385"/>
      <c r="W30" s="385"/>
      <c r="X30" s="386"/>
      <c r="Y30" s="344"/>
      <c r="Z30" s="267"/>
      <c r="AA30" s="268"/>
      <c r="AB30" s="277"/>
    </row>
    <row r="31" spans="1:28" ht="9.9499999999999993" customHeight="1" thickBot="1">
      <c r="A31" s="344"/>
      <c r="B31" s="345"/>
      <c r="C31" s="348"/>
      <c r="D31" s="349"/>
      <c r="E31" s="378"/>
      <c r="F31" s="379"/>
      <c r="G31" s="380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54"/>
      <c r="U31" s="48"/>
      <c r="V31" s="48"/>
      <c r="W31" s="48"/>
      <c r="Y31" s="344"/>
      <c r="Z31" s="267"/>
      <c r="AA31" s="268"/>
      <c r="AB31" s="277"/>
    </row>
    <row r="32" spans="1:28" ht="9.9499999999999993" customHeight="1" thickBot="1">
      <c r="A32" s="344"/>
      <c r="B32" s="345"/>
      <c r="C32" s="348"/>
      <c r="D32" s="349"/>
      <c r="E32" s="378"/>
      <c r="F32" s="379"/>
      <c r="G32" s="380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54"/>
      <c r="U32" s="387" t="str">
        <f>C2&amp;" Finalists"</f>
        <v>200m Finalists</v>
      </c>
      <c r="V32" s="388"/>
      <c r="W32" s="388"/>
      <c r="X32" s="389"/>
      <c r="Y32" s="344"/>
      <c r="Z32" s="267"/>
      <c r="AA32" s="268"/>
      <c r="AB32" s="277"/>
    </row>
    <row r="33" spans="1:29" ht="9.9499999999999993" customHeight="1">
      <c r="A33" s="393"/>
      <c r="B33" s="394" t="s">
        <v>11</v>
      </c>
      <c r="C33" s="348"/>
      <c r="D33" s="349"/>
      <c r="E33" s="378"/>
      <c r="F33" s="379"/>
      <c r="G33" s="380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54"/>
      <c r="U33" s="390"/>
      <c r="V33" s="391"/>
      <c r="W33" s="391"/>
      <c r="X33" s="392"/>
      <c r="Y33" s="344"/>
      <c r="Z33" s="267"/>
      <c r="AA33" s="268"/>
      <c r="AB33" s="277"/>
    </row>
    <row r="34" spans="1:29" ht="9.9499999999999993" customHeight="1" thickBot="1">
      <c r="A34" s="393"/>
      <c r="B34" s="395"/>
      <c r="C34" s="348"/>
      <c r="D34" s="349"/>
      <c r="E34" s="381"/>
      <c r="F34" s="382"/>
      <c r="G34" s="383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54"/>
      <c r="U34" s="76" t="s">
        <v>45</v>
      </c>
      <c r="V34" s="70" t="s">
        <v>1</v>
      </c>
      <c r="W34" s="209" t="s">
        <v>42</v>
      </c>
      <c r="X34" s="71" t="s">
        <v>8</v>
      </c>
      <c r="Y34" s="344"/>
      <c r="Z34" s="270"/>
      <c r="AA34" s="271"/>
      <c r="AB34" s="278"/>
    </row>
    <row r="35" spans="1:29" ht="9.9499999999999993" customHeight="1" thickBot="1">
      <c r="A35" s="393"/>
      <c r="B35" s="171">
        <v>1</v>
      </c>
      <c r="C35" s="348"/>
      <c r="D35" s="349"/>
      <c r="E35" s="396" t="str">
        <f>C2&amp;" Final"</f>
        <v>200m Final</v>
      </c>
      <c r="G35" s="52">
        <v>1</v>
      </c>
      <c r="H35" s="53" t="str">
        <f t="shared" si="0"/>
        <v>Hebe Evans</v>
      </c>
      <c r="I35" s="53" t="str">
        <f t="shared" si="1"/>
        <v>RMS</v>
      </c>
      <c r="J35" s="287">
        <v>425</v>
      </c>
      <c r="K35" s="259">
        <v>25.36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>YES</v>
      </c>
      <c r="O35" s="69"/>
      <c r="P35" s="399" t="str">
        <f ca="1">Entries!$A$1</f>
        <v>U17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/>
      </c>
      <c r="W35" s="87" t="str">
        <f>IFERROR(INDEX($I$3:$I$34,MATCH($B35,$P$3:$P$34,0)),"")</f>
        <v/>
      </c>
      <c r="X35" s="54" t="str">
        <f>IFERROR(INDEX($J$3:$J$34,MATCH($B35,$P$3:$P$34,0)),"")</f>
        <v/>
      </c>
      <c r="Y35" s="344"/>
      <c r="Z35" s="241"/>
      <c r="AA35" s="241"/>
      <c r="AB35" s="308"/>
    </row>
    <row r="36" spans="1:29" ht="9.9499999999999993" customHeight="1" thickBot="1">
      <c r="A36" s="393"/>
      <c r="B36" s="49">
        <v>2</v>
      </c>
      <c r="C36" s="348"/>
      <c r="D36" s="349"/>
      <c r="E36" s="397"/>
      <c r="G36" s="43">
        <v>2</v>
      </c>
      <c r="H36" s="40" t="str">
        <f t="shared" si="0"/>
        <v>Maya Omosevwerha</v>
      </c>
      <c r="I36" s="211" t="str">
        <f t="shared" si="1"/>
        <v>Queenswood</v>
      </c>
      <c r="J36" s="288">
        <v>402</v>
      </c>
      <c r="K36" s="261">
        <v>27.15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40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/>
      </c>
      <c r="W36" s="209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44"/>
      <c r="Z36" s="361" t="s">
        <v>47</v>
      </c>
      <c r="AA36" s="362" t="s">
        <v>46</v>
      </c>
      <c r="AB36" s="363"/>
      <c r="AC36" s="29"/>
    </row>
    <row r="37" spans="1:29" ht="9.9499999999999993" customHeight="1" thickBot="1">
      <c r="A37" s="393"/>
      <c r="B37" s="49">
        <v>3</v>
      </c>
      <c r="C37" s="348"/>
      <c r="D37" s="349"/>
      <c r="E37" s="397"/>
      <c r="G37" s="146">
        <v>3</v>
      </c>
      <c r="H37" s="147" t="str">
        <f t="shared" si="0"/>
        <v>Nissi Onafowokan</v>
      </c>
      <c r="I37" s="212" t="str">
        <f t="shared" si="1"/>
        <v>Herts and Essex</v>
      </c>
      <c r="J37" s="288">
        <v>229</v>
      </c>
      <c r="K37" s="261">
        <v>27.43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400"/>
      <c r="Q37" s="239"/>
      <c r="R37" s="239"/>
      <c r="S37" s="239"/>
      <c r="T37" s="78"/>
      <c r="U37" s="76">
        <v>3</v>
      </c>
      <c r="V37" s="70" t="str">
        <f t="shared" si="13"/>
        <v/>
      </c>
      <c r="W37" s="209" t="str">
        <f t="shared" si="14"/>
        <v/>
      </c>
      <c r="X37" s="71" t="str">
        <f t="shared" ref="X37:X42" si="15">IFERROR(INDEX($J$3:$J$34,MATCH($B37,$P$3:$P$34,0)),"")</f>
        <v/>
      </c>
      <c r="Y37" s="344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93"/>
      <c r="B38" s="49">
        <v>4</v>
      </c>
      <c r="C38" s="350"/>
      <c r="D38" s="351"/>
      <c r="E38" s="397"/>
      <c r="G38" s="148">
        <v>4</v>
      </c>
      <c r="H38" s="149" t="str">
        <f t="shared" si="0"/>
        <v>Renee  West</v>
      </c>
      <c r="I38" s="213" t="str">
        <f t="shared" si="1"/>
        <v>Roundwood Park</v>
      </c>
      <c r="J38" s="288">
        <v>445</v>
      </c>
      <c r="K38" s="261">
        <v>27.43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400"/>
      <c r="Q38" s="239"/>
      <c r="R38" s="239"/>
      <c r="S38" s="239"/>
      <c r="T38" s="78"/>
      <c r="U38" s="76">
        <v>6</v>
      </c>
      <c r="V38" s="70" t="str">
        <f t="shared" si="13"/>
        <v/>
      </c>
      <c r="W38" s="209" t="str">
        <f t="shared" si="14"/>
        <v/>
      </c>
      <c r="X38" s="71" t="str">
        <f t="shared" si="15"/>
        <v/>
      </c>
      <c r="Y38" s="344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93"/>
      <c r="B39" s="49">
        <v>5</v>
      </c>
      <c r="C39" s="364" t="s">
        <v>18</v>
      </c>
      <c r="D39" s="365"/>
      <c r="E39" s="397"/>
      <c r="G39" s="31">
        <v>5</v>
      </c>
      <c r="H39" s="41" t="str">
        <f t="shared" si="0"/>
        <v>Alice Lynn</v>
      </c>
      <c r="I39" s="214" t="str">
        <f t="shared" si="1"/>
        <v>Presdales</v>
      </c>
      <c r="J39" s="288">
        <v>382</v>
      </c>
      <c r="K39" s="261">
        <v>27.81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400"/>
      <c r="Q39" s="239"/>
      <c r="R39" s="239"/>
      <c r="S39" s="239"/>
      <c r="T39" s="78"/>
      <c r="U39" s="76">
        <v>2</v>
      </c>
      <c r="V39" s="70" t="str">
        <f t="shared" si="13"/>
        <v/>
      </c>
      <c r="W39" s="209" t="str">
        <f t="shared" si="14"/>
        <v/>
      </c>
      <c r="X39" s="71" t="str">
        <f t="shared" si="15"/>
        <v/>
      </c>
      <c r="Y39" s="344"/>
      <c r="Z39" s="240"/>
      <c r="AA39" s="240"/>
      <c r="AB39" s="305"/>
      <c r="AC39" s="240"/>
    </row>
    <row r="40" spans="1:29" ht="9.9499999999999993" customHeight="1">
      <c r="A40" s="393"/>
      <c r="B40" s="49">
        <v>6</v>
      </c>
      <c r="C40" s="106" t="s">
        <v>15</v>
      </c>
      <c r="D40" s="273">
        <v>24.9</v>
      </c>
      <c r="E40" s="397"/>
      <c r="G40" s="31">
        <v>6</v>
      </c>
      <c r="H40" s="41" t="str">
        <f t="shared" si="0"/>
        <v>Grace  Geekie</v>
      </c>
      <c r="I40" s="214" t="str">
        <f t="shared" si="1"/>
        <v>Chancellor's</v>
      </c>
      <c r="J40" s="288">
        <v>163</v>
      </c>
      <c r="K40" s="261">
        <v>28.11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400"/>
      <c r="Q40" s="239"/>
      <c r="R40" s="239"/>
      <c r="S40" s="239"/>
      <c r="T40" s="78"/>
      <c r="U40" s="76">
        <v>7</v>
      </c>
      <c r="V40" s="70" t="str">
        <f t="shared" si="13"/>
        <v/>
      </c>
      <c r="W40" s="209" t="str">
        <f t="shared" si="14"/>
        <v/>
      </c>
      <c r="X40" s="71" t="str">
        <f t="shared" si="15"/>
        <v/>
      </c>
      <c r="Y40" s="344"/>
      <c r="Z40" s="240"/>
      <c r="AA40" s="240"/>
      <c r="AB40" s="305"/>
    </row>
    <row r="41" spans="1:29" ht="9.9499999999999993" customHeight="1">
      <c r="A41" s="393"/>
      <c r="B41" s="49">
        <v>7</v>
      </c>
      <c r="C41" s="107" t="s">
        <v>17</v>
      </c>
      <c r="D41" s="274">
        <v>25.1</v>
      </c>
      <c r="E41" s="397"/>
      <c r="G41" s="31">
        <v>7</v>
      </c>
      <c r="H41" s="41" t="str">
        <f t="shared" si="0"/>
        <v>Nyiema Obika</v>
      </c>
      <c r="I41" s="214" t="str">
        <f t="shared" si="1"/>
        <v xml:space="preserve">St Albans High School For Girls </v>
      </c>
      <c r="J41" s="288">
        <v>566</v>
      </c>
      <c r="K41" s="261">
        <v>28.12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400"/>
      <c r="Q41" s="239"/>
      <c r="R41" s="239"/>
      <c r="S41" s="239"/>
      <c r="T41" s="78"/>
      <c r="U41" s="76">
        <v>1</v>
      </c>
      <c r="V41" s="70" t="str">
        <f t="shared" si="13"/>
        <v/>
      </c>
      <c r="W41" s="209" t="str">
        <f t="shared" si="14"/>
        <v/>
      </c>
      <c r="X41" s="71" t="str">
        <f t="shared" si="15"/>
        <v/>
      </c>
      <c r="Y41" s="344"/>
      <c r="Z41" s="240"/>
      <c r="AA41" s="240"/>
      <c r="AB41" s="305"/>
    </row>
    <row r="42" spans="1:29" ht="9.9499999999999993" customHeight="1" thickBot="1">
      <c r="A42" s="393"/>
      <c r="B42" s="51">
        <v>8</v>
      </c>
      <c r="C42" s="108" t="s">
        <v>16</v>
      </c>
      <c r="D42" s="275">
        <v>25.8</v>
      </c>
      <c r="E42" s="398"/>
      <c r="G42" s="32">
        <v>8</v>
      </c>
      <c r="H42" s="42" t="str">
        <f t="shared" si="0"/>
        <v>Daniella Okoye</v>
      </c>
      <c r="I42" s="215" t="str">
        <f t="shared" si="1"/>
        <v>Bishop's Hatfield Girls' School</v>
      </c>
      <c r="J42" s="289">
        <v>147</v>
      </c>
      <c r="K42" s="265">
        <v>28.72</v>
      </c>
      <c r="L42" s="180" t="str">
        <f t="shared" si="3"/>
        <v xml:space="preserve"> </v>
      </c>
      <c r="M42" s="181" t="str">
        <f t="shared" si="4"/>
        <v xml:space="preserve"> </v>
      </c>
      <c r="N42" s="182" t="str">
        <f t="shared" si="5"/>
        <v xml:space="preserve"> </v>
      </c>
      <c r="O42" s="75"/>
      <c r="P42" s="401"/>
      <c r="Q42" s="239"/>
      <c r="R42" s="239"/>
      <c r="S42" s="239"/>
      <c r="T42" s="78"/>
      <c r="U42" s="77">
        <v>8</v>
      </c>
      <c r="V42" s="72" t="str">
        <f t="shared" si="13"/>
        <v/>
      </c>
      <c r="W42" s="210" t="str">
        <f t="shared" si="14"/>
        <v/>
      </c>
      <c r="X42" s="73" t="str">
        <f t="shared" si="15"/>
        <v/>
      </c>
      <c r="Y42" s="344"/>
      <c r="Z42" s="240"/>
      <c r="AA42" s="240"/>
      <c r="AB42" s="30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25" priority="13" operator="between">
      <formula>2.9</formula>
      <formula>3.1</formula>
    </cfRule>
    <cfRule type="cellIs" dxfId="124" priority="14" operator="between">
      <formula>1.9</formula>
      <formula>2.1</formula>
    </cfRule>
    <cfRule type="cellIs" dxfId="123" priority="15" operator="between">
      <formula>0.9</formula>
      <formula>1.1</formula>
    </cfRule>
  </conditionalFormatting>
  <conditionalFormatting sqref="O11:O18">
    <cfRule type="cellIs" dxfId="122" priority="10" operator="between">
      <formula>2.9</formula>
      <formula>3.1</formula>
    </cfRule>
    <cfRule type="cellIs" dxfId="121" priority="11" operator="between">
      <formula>1.9</formula>
      <formula>2.1</formula>
    </cfRule>
    <cfRule type="cellIs" dxfId="120" priority="12" operator="between">
      <formula>0.9</formula>
      <formula>1.1</formula>
    </cfRule>
  </conditionalFormatting>
  <conditionalFormatting sqref="O19:O26">
    <cfRule type="cellIs" dxfId="119" priority="7" operator="between">
      <formula>2.9</formula>
      <formula>3.1</formula>
    </cfRule>
    <cfRule type="cellIs" dxfId="118" priority="8" operator="between">
      <formula>1.9</formula>
      <formula>2.1</formula>
    </cfRule>
    <cfRule type="cellIs" dxfId="117" priority="9" operator="between">
      <formula>0.9</formula>
      <formula>1.1</formula>
    </cfRule>
  </conditionalFormatting>
  <conditionalFormatting sqref="O27:O34">
    <cfRule type="cellIs" dxfId="116" priority="4" operator="between">
      <formula>2.9</formula>
      <formula>3.1</formula>
    </cfRule>
    <cfRule type="cellIs" dxfId="115" priority="5" operator="between">
      <formula>1.9</formula>
      <formula>2.1</formula>
    </cfRule>
    <cfRule type="cellIs" dxfId="114" priority="6" operator="between">
      <formula>0.9</formula>
      <formula>1.1</formula>
    </cfRule>
  </conditionalFormatting>
  <conditionalFormatting sqref="O35:O42">
    <cfRule type="cellIs" dxfId="113" priority="1" operator="between">
      <formula>2.9</formula>
      <formula>3.1</formula>
    </cfRule>
    <cfRule type="cellIs" dxfId="112" priority="2" operator="between">
      <formula>1.9</formula>
      <formula>2.1</formula>
    </cfRule>
    <cfRule type="cellIs" dxfId="111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C17" zoomScale="125" zoomScaleNormal="125" workbookViewId="0">
      <selection activeCell="M10" sqref="M10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47" customWidth="1"/>
    <col min="14" max="15" width="5.85546875" style="47" customWidth="1"/>
    <col min="16" max="16" width="9.7109375" style="47" customWidth="1"/>
    <col min="17" max="19" width="4.7109375" style="4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50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44</v>
      </c>
      <c r="D2" s="347"/>
      <c r="E2" s="352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43</v>
      </c>
      <c r="L2" s="183" t="s">
        <v>15</v>
      </c>
      <c r="M2" s="173" t="s">
        <v>17</v>
      </c>
      <c r="N2" s="172" t="s">
        <v>16</v>
      </c>
      <c r="O2" s="80" t="s">
        <v>5</v>
      </c>
      <c r="P2" s="81" t="s">
        <v>10</v>
      </c>
      <c r="Q2" s="238"/>
      <c r="R2" s="238"/>
      <c r="S2" s="238"/>
      <c r="T2" s="354"/>
      <c r="U2" s="355" t="s">
        <v>12</v>
      </c>
      <c r="V2" s="356"/>
      <c r="W2" s="356"/>
      <c r="X2" s="357"/>
      <c r="Y2" s="344"/>
      <c r="Z2" s="361" t="s">
        <v>13</v>
      </c>
      <c r="AA2" s="362"/>
      <c r="AB2" s="363"/>
    </row>
    <row r="3" spans="1:28" ht="9.9499999999999993" customHeight="1" thickBot="1">
      <c r="A3" s="344"/>
      <c r="B3" s="345"/>
      <c r="C3" s="348"/>
      <c r="D3" s="349"/>
      <c r="E3" s="335" t="s">
        <v>3</v>
      </c>
      <c r="F3" s="336"/>
      <c r="G3" s="337"/>
      <c r="H3" s="45" t="str">
        <f t="shared" ref="H3:H42" si="0">IFERROR(VLOOKUP($J3,$Z$2:$AB$34,2,0),"")</f>
        <v>Thalia Mann</v>
      </c>
      <c r="I3" s="45" t="str">
        <f t="shared" ref="I3:I42" si="1">IFERROR(VLOOKUP($J3,$Z$2:$AB$34,3,0),"")</f>
        <v>Parmiter's School</v>
      </c>
      <c r="J3" s="258">
        <v>369</v>
      </c>
      <c r="K3" s="259">
        <v>42.83</v>
      </c>
      <c r="L3" s="174" t="str">
        <f>IF($K3=$D$40,"Equal",IF($K3&lt;$D$40,IF($K3&gt;0,"NEW","" )," "))</f>
        <v xml:space="preserve"> </v>
      </c>
      <c r="M3" s="175" t="str">
        <f>IF($K3&lt;=$D$41,IF($K3&gt;0,"YES","" )," ")</f>
        <v xml:space="preserve"> </v>
      </c>
      <c r="N3" s="176" t="str">
        <f>IF($K3&lt;=$D$42,IF($K3&gt;0,"YES","" )," ")</f>
        <v xml:space="preserve"> 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42.83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354"/>
      <c r="U3" s="358"/>
      <c r="V3" s="359"/>
      <c r="W3" s="359"/>
      <c r="X3" s="360"/>
      <c r="Y3" s="344"/>
      <c r="Z3" s="267">
        <v>3</v>
      </c>
      <c r="AA3" s="268" t="s">
        <v>97</v>
      </c>
      <c r="AB3" s="277" t="s">
        <v>96</v>
      </c>
    </row>
    <row r="4" spans="1:28" ht="9.9499999999999993" customHeight="1">
      <c r="A4" s="344"/>
      <c r="B4" s="345"/>
      <c r="C4" s="348"/>
      <c r="D4" s="349"/>
      <c r="E4" s="338"/>
      <c r="F4" s="339"/>
      <c r="G4" s="340"/>
      <c r="H4" s="13" t="str">
        <f t="shared" si="0"/>
        <v>Sienna Rust</v>
      </c>
      <c r="I4" s="13" t="str">
        <f t="shared" si="1"/>
        <v xml:space="preserve">St Albans High School For Girls </v>
      </c>
      <c r="J4" s="260">
        <v>563</v>
      </c>
      <c r="K4" s="261">
        <v>44.09</v>
      </c>
      <c r="L4" s="177" t="str">
        <f t="shared" ref="L4:L42" si="3">IF($K4=$D$40,"Equal",IF($K4&lt;$D$40,IF($K4&gt;0,"NEW","" )," "))</f>
        <v xml:space="preserve"> </v>
      </c>
      <c r="M4" s="178" t="str">
        <f t="shared" ref="M4:M42" si="4">IF($K4&lt;=$D$41,IF($K4&gt;0,"YES","" )," ")</f>
        <v xml:space="preserve"> </v>
      </c>
      <c r="N4" s="179" t="str">
        <f t="shared" ref="N4:N42" si="5">IF($K4&lt;=$D$42,IF($K4&gt;0,"YES","" )," ")</f>
        <v xml:space="preserve"> </v>
      </c>
      <c r="O4" s="60">
        <f t="shared" ref="O4:O10" si="6">IF(K4&gt;0,RANK(K4,$K$3:$K$10,1),"No Runner")</f>
        <v>2</v>
      </c>
      <c r="P4" s="61">
        <f>IF(K4&gt;0,IF(Q4="no","No",RANK(Q4,$Q$3:$Q$34,1)+COUNTIF($Q$3:Q4,Q4)-1),"No Runner")</f>
        <v>5</v>
      </c>
      <c r="Q4" s="61">
        <f t="shared" ref="Q4:Q34" si="7">IF(K4&gt;0,IF(O4=1,K4,IF(S4&lt;9-COUNTIF($O$3:$O$34,1),K4,"no")),"No Runner")</f>
        <v>44.09</v>
      </c>
      <c r="R4" s="61">
        <f t="shared" ref="R4:R34" si="8">IF(K4&gt;0,IF(O4=1,"First",K4),"No Runner")</f>
        <v>44.09</v>
      </c>
      <c r="S4" s="61">
        <f t="shared" si="2"/>
        <v>3</v>
      </c>
      <c r="T4" s="354"/>
      <c r="U4" s="323" t="s">
        <v>20</v>
      </c>
      <c r="V4" s="324"/>
      <c r="W4" s="324"/>
      <c r="X4" s="325"/>
      <c r="Y4" s="344"/>
      <c r="Z4" s="267">
        <v>258</v>
      </c>
      <c r="AA4" s="268" t="s">
        <v>133</v>
      </c>
      <c r="AB4" s="277" t="s">
        <v>129</v>
      </c>
    </row>
    <row r="5" spans="1:28" ht="9.9499999999999993" customHeight="1">
      <c r="A5" s="344"/>
      <c r="B5" s="345"/>
      <c r="C5" s="348"/>
      <c r="D5" s="349"/>
      <c r="E5" s="338"/>
      <c r="F5" s="339"/>
      <c r="G5" s="340"/>
      <c r="H5" s="13" t="str">
        <f t="shared" si="0"/>
        <v>Beth Botheras</v>
      </c>
      <c r="I5" s="13" t="str">
        <f t="shared" si="1"/>
        <v>Presdales</v>
      </c>
      <c r="J5" s="260">
        <v>373</v>
      </c>
      <c r="K5" s="261">
        <v>44.54</v>
      </c>
      <c r="L5" s="177" t="str">
        <f t="shared" si="3"/>
        <v xml:space="preserve"> </v>
      </c>
      <c r="M5" s="178" t="str">
        <f t="shared" si="4"/>
        <v xml:space="preserve"> </v>
      </c>
      <c r="N5" s="179" t="str">
        <f t="shared" si="5"/>
        <v xml:space="preserve"> </v>
      </c>
      <c r="O5" s="60">
        <f t="shared" si="6"/>
        <v>3</v>
      </c>
      <c r="P5" s="61">
        <f>IF(K5&gt;0,IF(Q5="no","No",RANK(Q5,$Q$3:$Q$34,1)+COUNTIF($Q$3:Q5,Q5)-1),"No Runner")</f>
        <v>6</v>
      </c>
      <c r="Q5" s="61">
        <f t="shared" si="7"/>
        <v>44.54</v>
      </c>
      <c r="R5" s="61">
        <f t="shared" si="8"/>
        <v>44.54</v>
      </c>
      <c r="S5" s="61">
        <f t="shared" si="2"/>
        <v>4</v>
      </c>
      <c r="T5" s="354"/>
      <c r="U5" s="326"/>
      <c r="V5" s="327"/>
      <c r="W5" s="327"/>
      <c r="X5" s="328"/>
      <c r="Y5" s="344"/>
      <c r="Z5" s="267">
        <v>270</v>
      </c>
      <c r="AA5" s="268" t="s">
        <v>135</v>
      </c>
      <c r="AB5" s="277" t="s">
        <v>136</v>
      </c>
    </row>
    <row r="6" spans="1:28" ht="9.9499999999999993" customHeight="1">
      <c r="A6" s="344"/>
      <c r="B6" s="345"/>
      <c r="C6" s="348"/>
      <c r="D6" s="349"/>
      <c r="E6" s="338"/>
      <c r="F6" s="339"/>
      <c r="G6" s="340"/>
      <c r="H6" s="13" t="str">
        <f t="shared" si="0"/>
        <v>Olivia Arnold</v>
      </c>
      <c r="I6" s="13" t="str">
        <f t="shared" si="1"/>
        <v>Abbots Hill</v>
      </c>
      <c r="J6" s="260">
        <v>3</v>
      </c>
      <c r="K6" s="261">
        <v>46.33</v>
      </c>
      <c r="L6" s="177" t="str">
        <f t="shared" si="3"/>
        <v xml:space="preserve"> </v>
      </c>
      <c r="M6" s="178" t="str">
        <f t="shared" si="4"/>
        <v xml:space="preserve"> </v>
      </c>
      <c r="N6" s="179" t="str">
        <f t="shared" si="5"/>
        <v xml:space="preserve"> </v>
      </c>
      <c r="O6" s="60">
        <f t="shared" si="6"/>
        <v>4</v>
      </c>
      <c r="P6" s="61">
        <f>IF(K6&gt;0,IF(Q6="no","No",RANK(Q6,$Q$3:$Q$34,1)+COUNTIF($Q$3:Q6,Q6)-1),"No Runner")</f>
        <v>7</v>
      </c>
      <c r="Q6" s="61">
        <f t="shared" si="7"/>
        <v>46.33</v>
      </c>
      <c r="R6" s="61">
        <f t="shared" si="8"/>
        <v>46.33</v>
      </c>
      <c r="S6" s="61">
        <f t="shared" si="2"/>
        <v>5</v>
      </c>
      <c r="T6" s="354"/>
      <c r="U6" s="329"/>
      <c r="V6" s="330"/>
      <c r="W6" s="330"/>
      <c r="X6" s="331"/>
      <c r="Y6" s="344"/>
      <c r="Z6" s="267">
        <v>350</v>
      </c>
      <c r="AA6" s="268" t="s">
        <v>144</v>
      </c>
      <c r="AB6" s="277" t="s">
        <v>58</v>
      </c>
    </row>
    <row r="7" spans="1:28" ht="9.9499999999999993" customHeight="1">
      <c r="A7" s="344"/>
      <c r="B7" s="345"/>
      <c r="C7" s="348"/>
      <c r="D7" s="349"/>
      <c r="E7" s="338"/>
      <c r="F7" s="339"/>
      <c r="G7" s="340"/>
      <c r="H7" s="13" t="str">
        <f t="shared" si="0"/>
        <v>Amelia  Kelly</v>
      </c>
      <c r="I7" s="13" t="str">
        <f t="shared" si="1"/>
        <v>JFK</v>
      </c>
      <c r="J7" s="260">
        <v>270</v>
      </c>
      <c r="K7" s="261">
        <v>48.6</v>
      </c>
      <c r="L7" s="177" t="str">
        <f t="shared" si="3"/>
        <v xml:space="preserve"> </v>
      </c>
      <c r="M7" s="178" t="str">
        <f t="shared" si="4"/>
        <v xml:space="preserve"> </v>
      </c>
      <c r="N7" s="179" t="str">
        <f t="shared" si="5"/>
        <v xml:space="preserve"> </v>
      </c>
      <c r="O7" s="60">
        <f t="shared" si="6"/>
        <v>5</v>
      </c>
      <c r="P7" s="61" t="str">
        <f>IF(K7&gt;0,IF(Q7="no","No",RANK(Q7,$Q$3:$Q$34,1)+COUNTIF($Q$3:Q7,Q7)-1),"No Runner")</f>
        <v>No</v>
      </c>
      <c r="Q7" s="61" t="str">
        <f t="shared" si="7"/>
        <v>no</v>
      </c>
      <c r="R7" s="61">
        <f t="shared" si="8"/>
        <v>48.6</v>
      </c>
      <c r="S7" s="61">
        <f t="shared" si="2"/>
        <v>7</v>
      </c>
      <c r="T7" s="354"/>
      <c r="U7" s="332" t="s">
        <v>50</v>
      </c>
      <c r="V7" s="333"/>
      <c r="W7" s="333"/>
      <c r="X7" s="334"/>
      <c r="Y7" s="344"/>
      <c r="Z7" s="267">
        <v>369</v>
      </c>
      <c r="AA7" s="268" t="s">
        <v>152</v>
      </c>
      <c r="AB7" s="277" t="s">
        <v>153</v>
      </c>
    </row>
    <row r="8" spans="1:28" ht="9.9499999999999993" customHeight="1">
      <c r="A8" s="344"/>
      <c r="B8" s="345"/>
      <c r="C8" s="348"/>
      <c r="D8" s="349"/>
      <c r="E8" s="338"/>
      <c r="F8" s="339"/>
      <c r="G8" s="340"/>
      <c r="H8" s="13" t="str">
        <f t="shared" si="0"/>
        <v/>
      </c>
      <c r="I8" s="13" t="str">
        <f t="shared" si="1"/>
        <v/>
      </c>
      <c r="J8" s="260"/>
      <c r="K8" s="261"/>
      <c r="L8" s="177" t="str">
        <f t="shared" si="3"/>
        <v/>
      </c>
      <c r="M8" s="178" t="str">
        <f t="shared" si="4"/>
        <v/>
      </c>
      <c r="N8" s="179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54"/>
      <c r="U8" s="326"/>
      <c r="V8" s="327"/>
      <c r="W8" s="327"/>
      <c r="X8" s="328"/>
      <c r="Y8" s="344"/>
      <c r="Z8" s="267">
        <v>373</v>
      </c>
      <c r="AA8" s="268" t="s">
        <v>154</v>
      </c>
      <c r="AB8" s="277" t="s">
        <v>59</v>
      </c>
    </row>
    <row r="9" spans="1:28" ht="9.9499999999999993" customHeight="1">
      <c r="A9" s="344"/>
      <c r="B9" s="345"/>
      <c r="C9" s="348"/>
      <c r="D9" s="349"/>
      <c r="E9" s="338"/>
      <c r="F9" s="339"/>
      <c r="G9" s="340"/>
      <c r="H9" s="12" t="str">
        <f t="shared" si="0"/>
        <v/>
      </c>
      <c r="I9" s="12" t="str">
        <f t="shared" si="1"/>
        <v/>
      </c>
      <c r="J9" s="260"/>
      <c r="K9" s="261"/>
      <c r="L9" s="177" t="str">
        <f t="shared" si="3"/>
        <v/>
      </c>
      <c r="M9" s="178" t="str">
        <f t="shared" si="4"/>
        <v/>
      </c>
      <c r="N9" s="179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54"/>
      <c r="U9" s="329"/>
      <c r="V9" s="330"/>
      <c r="W9" s="330"/>
      <c r="X9" s="331"/>
      <c r="Y9" s="344"/>
      <c r="Z9" s="267">
        <v>563</v>
      </c>
      <c r="AA9" s="268" t="s">
        <v>196</v>
      </c>
      <c r="AB9" s="277" t="s">
        <v>193</v>
      </c>
    </row>
    <row r="10" spans="1:28" ht="9.9499999999999993" customHeight="1" thickBot="1">
      <c r="A10" s="344"/>
      <c r="B10" s="345"/>
      <c r="C10" s="348"/>
      <c r="D10" s="349"/>
      <c r="E10" s="341"/>
      <c r="F10" s="342"/>
      <c r="G10" s="343"/>
      <c r="H10" s="18" t="str">
        <f t="shared" si="0"/>
        <v/>
      </c>
      <c r="I10" s="18" t="str">
        <f t="shared" si="1"/>
        <v/>
      </c>
      <c r="J10" s="285"/>
      <c r="K10" s="265"/>
      <c r="L10" s="180" t="str">
        <f t="shared" si="3"/>
        <v/>
      </c>
      <c r="M10" s="181" t="str">
        <f t="shared" si="4"/>
        <v/>
      </c>
      <c r="N10" s="182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54"/>
      <c r="U10" s="332" t="s">
        <v>49</v>
      </c>
      <c r="V10" s="333"/>
      <c r="W10" s="333"/>
      <c r="X10" s="334"/>
      <c r="Y10" s="344"/>
      <c r="Z10" s="267">
        <v>634</v>
      </c>
      <c r="AA10" s="268" t="s">
        <v>206</v>
      </c>
      <c r="AB10" s="277" t="s">
        <v>202</v>
      </c>
    </row>
    <row r="11" spans="1:28" ht="9.9499999999999993" customHeight="1">
      <c r="A11" s="344"/>
      <c r="B11" s="345"/>
      <c r="C11" s="348"/>
      <c r="D11" s="349"/>
      <c r="E11" s="335" t="s">
        <v>4</v>
      </c>
      <c r="F11" s="336"/>
      <c r="G11" s="337"/>
      <c r="H11" s="16" t="str">
        <f t="shared" si="0"/>
        <v>Corazon Da-Silva</v>
      </c>
      <c r="I11" s="16" t="str">
        <f t="shared" si="1"/>
        <v>The King's School</v>
      </c>
      <c r="J11" s="286">
        <v>788</v>
      </c>
      <c r="K11" s="259">
        <v>43.88</v>
      </c>
      <c r="L11" s="174" t="str">
        <f t="shared" si="3"/>
        <v xml:space="preserve"> </v>
      </c>
      <c r="M11" s="175" t="str">
        <f t="shared" si="4"/>
        <v xml:space="preserve"> </v>
      </c>
      <c r="N11" s="176" t="str">
        <f t="shared" si="5"/>
        <v xml:space="preserve"> </v>
      </c>
      <c r="O11" s="55">
        <f>IF(K11&gt;0,RANK(K11,$K$11:$K$18,1),"No Runner")</f>
        <v>1</v>
      </c>
      <c r="P11" s="56">
        <f>IF(K11&gt;0,IF(Q11="no","No",RANK(Q11,$Q$3:$Q$34,1)+COUNTIF($Q$3:Q11,Q11)-1),"No Runner")</f>
        <v>2</v>
      </c>
      <c r="Q11" s="56">
        <f t="shared" si="7"/>
        <v>43.88</v>
      </c>
      <c r="R11" s="56" t="str">
        <f t="shared" si="8"/>
        <v>First</v>
      </c>
      <c r="S11" s="56" t="str">
        <f t="shared" si="2"/>
        <v/>
      </c>
      <c r="T11" s="354"/>
      <c r="U11" s="326"/>
      <c r="V11" s="327"/>
      <c r="W11" s="327"/>
      <c r="X11" s="328"/>
      <c r="Y11" s="344"/>
      <c r="Z11" s="267">
        <v>678</v>
      </c>
      <c r="AA11" s="268" t="s">
        <v>83</v>
      </c>
      <c r="AB11" s="277" t="s">
        <v>208</v>
      </c>
    </row>
    <row r="12" spans="1:28" ht="9.9499999999999993" customHeight="1">
      <c r="A12" s="344"/>
      <c r="B12" s="345"/>
      <c r="C12" s="348"/>
      <c r="D12" s="349"/>
      <c r="E12" s="338"/>
      <c r="F12" s="339"/>
      <c r="G12" s="340"/>
      <c r="H12" s="13" t="str">
        <f t="shared" si="0"/>
        <v>Emiley Axtell</v>
      </c>
      <c r="I12" s="13" t="str">
        <f t="shared" si="1"/>
        <v>The Grange Academy</v>
      </c>
      <c r="J12" s="260">
        <v>755</v>
      </c>
      <c r="K12" s="261">
        <v>43.96</v>
      </c>
      <c r="L12" s="177" t="str">
        <f t="shared" si="3"/>
        <v xml:space="preserve"> </v>
      </c>
      <c r="M12" s="178" t="str">
        <f t="shared" si="4"/>
        <v xml:space="preserve"> </v>
      </c>
      <c r="N12" s="179" t="str">
        <f t="shared" si="5"/>
        <v xml:space="preserve"> </v>
      </c>
      <c r="O12" s="60">
        <f t="shared" ref="O12:O18" si="9">IF(K12&gt;0,RANK(K12,$K$11:$K$18,1),"No Runner")</f>
        <v>2</v>
      </c>
      <c r="P12" s="61">
        <f>IF(K12&gt;0,IF(Q12="no","No",RANK(Q12,$Q$3:$Q$34,1)+COUNTIF($Q$3:Q12,Q12)-1),"No Runner")</f>
        <v>3</v>
      </c>
      <c r="Q12" s="61">
        <f t="shared" si="7"/>
        <v>43.96</v>
      </c>
      <c r="R12" s="61">
        <f t="shared" si="8"/>
        <v>43.96</v>
      </c>
      <c r="S12" s="61">
        <f t="shared" si="2"/>
        <v>1</v>
      </c>
      <c r="T12" s="354"/>
      <c r="U12" s="329"/>
      <c r="V12" s="330"/>
      <c r="W12" s="330"/>
      <c r="X12" s="331"/>
      <c r="Y12" s="344"/>
      <c r="Z12" s="267">
        <v>755</v>
      </c>
      <c r="AA12" s="268" t="s">
        <v>222</v>
      </c>
      <c r="AB12" s="277" t="s">
        <v>223</v>
      </c>
    </row>
    <row r="13" spans="1:28" ht="9.9499999999999993" customHeight="1">
      <c r="A13" s="344"/>
      <c r="B13" s="345"/>
      <c r="C13" s="348"/>
      <c r="D13" s="349"/>
      <c r="E13" s="338"/>
      <c r="F13" s="339"/>
      <c r="G13" s="340"/>
      <c r="H13" s="13" t="str">
        <f t="shared" si="0"/>
        <v>Mia  Higson</v>
      </c>
      <c r="I13" s="13" t="str">
        <f t="shared" si="1"/>
        <v>St Michaels Catholic High School</v>
      </c>
      <c r="J13" s="260">
        <v>678</v>
      </c>
      <c r="K13" s="261">
        <v>43.97</v>
      </c>
      <c r="L13" s="177" t="str">
        <f t="shared" si="3"/>
        <v xml:space="preserve"> </v>
      </c>
      <c r="M13" s="178" t="str">
        <f t="shared" si="4"/>
        <v xml:space="preserve"> </v>
      </c>
      <c r="N13" s="179" t="str">
        <f t="shared" si="5"/>
        <v xml:space="preserve"> </v>
      </c>
      <c r="O13" s="60">
        <f t="shared" si="9"/>
        <v>3</v>
      </c>
      <c r="P13" s="61">
        <f>IF(K13&gt;0,IF(Q13="no","No",RANK(Q13,$Q$3:$Q$34,1)+COUNTIF($Q$3:Q13,Q13)-1),"No Runner")</f>
        <v>4</v>
      </c>
      <c r="Q13" s="61">
        <f t="shared" si="7"/>
        <v>43.97</v>
      </c>
      <c r="R13" s="61">
        <f t="shared" si="8"/>
        <v>43.97</v>
      </c>
      <c r="S13" s="61">
        <f t="shared" si="2"/>
        <v>2</v>
      </c>
      <c r="T13" s="354"/>
      <c r="U13" s="332" t="s">
        <v>51</v>
      </c>
      <c r="V13" s="333"/>
      <c r="W13" s="333"/>
      <c r="X13" s="334"/>
      <c r="Y13" s="344"/>
      <c r="Z13" s="267">
        <v>788</v>
      </c>
      <c r="AA13" s="268" t="s">
        <v>247</v>
      </c>
      <c r="AB13" s="277" t="s">
        <v>77</v>
      </c>
    </row>
    <row r="14" spans="1:28" ht="9.9499999999999993" customHeight="1">
      <c r="A14" s="344"/>
      <c r="B14" s="345"/>
      <c r="C14" s="348"/>
      <c r="D14" s="349"/>
      <c r="E14" s="338"/>
      <c r="F14" s="339"/>
      <c r="G14" s="340"/>
      <c r="H14" s="13" t="str">
        <f t="shared" si="0"/>
        <v>Maya Douglas</v>
      </c>
      <c r="I14" s="13" t="str">
        <f t="shared" si="1"/>
        <v>Townsend</v>
      </c>
      <c r="J14" s="260">
        <v>820</v>
      </c>
      <c r="K14" s="261">
        <v>46.34</v>
      </c>
      <c r="L14" s="177" t="str">
        <f t="shared" si="3"/>
        <v xml:space="preserve"> </v>
      </c>
      <c r="M14" s="178" t="str">
        <f t="shared" si="4"/>
        <v xml:space="preserve"> </v>
      </c>
      <c r="N14" s="179" t="str">
        <f t="shared" si="5"/>
        <v xml:space="preserve"> </v>
      </c>
      <c r="O14" s="60">
        <f t="shared" si="9"/>
        <v>4</v>
      </c>
      <c r="P14" s="61">
        <f>IF(K14&gt;0,IF(Q14="no","No",RANK(Q14,$Q$3:$Q$34,1)+COUNTIF($Q$3:Q14,Q14)-1),"No Runner")</f>
        <v>8</v>
      </c>
      <c r="Q14" s="61">
        <f t="shared" si="7"/>
        <v>46.34</v>
      </c>
      <c r="R14" s="61">
        <f t="shared" si="8"/>
        <v>46.34</v>
      </c>
      <c r="S14" s="61">
        <f t="shared" si="2"/>
        <v>6</v>
      </c>
      <c r="T14" s="354"/>
      <c r="U14" s="326"/>
      <c r="V14" s="327"/>
      <c r="W14" s="327"/>
      <c r="X14" s="328"/>
      <c r="Y14" s="344"/>
      <c r="Z14" s="267">
        <v>820</v>
      </c>
      <c r="AA14" s="268" t="s">
        <v>235</v>
      </c>
      <c r="AB14" s="277" t="s">
        <v>236</v>
      </c>
    </row>
    <row r="15" spans="1:28" ht="9.9499999999999993" customHeight="1">
      <c r="A15" s="344"/>
      <c r="B15" s="345"/>
      <c r="C15" s="348"/>
      <c r="D15" s="349"/>
      <c r="E15" s="338"/>
      <c r="F15" s="339"/>
      <c r="G15" s="340"/>
      <c r="H15" s="13" t="str">
        <f t="shared" si="0"/>
        <v/>
      </c>
      <c r="I15" s="13" t="str">
        <f t="shared" si="1"/>
        <v/>
      </c>
      <c r="J15" s="260"/>
      <c r="K15" s="261"/>
      <c r="L15" s="177" t="str">
        <f t="shared" si="3"/>
        <v/>
      </c>
      <c r="M15" s="178" t="str">
        <f t="shared" si="4"/>
        <v/>
      </c>
      <c r="N15" s="179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54"/>
      <c r="U15" s="329"/>
      <c r="V15" s="330"/>
      <c r="W15" s="330"/>
      <c r="X15" s="331"/>
      <c r="Y15" s="344"/>
      <c r="Z15" s="267"/>
      <c r="AA15" s="268"/>
      <c r="AB15" s="277"/>
    </row>
    <row r="16" spans="1:28" ht="9.9499999999999993" customHeight="1">
      <c r="A16" s="344"/>
      <c r="B16" s="345"/>
      <c r="C16" s="348"/>
      <c r="D16" s="349"/>
      <c r="E16" s="338"/>
      <c r="F16" s="339"/>
      <c r="G16" s="340"/>
      <c r="H16" s="15" t="str">
        <f t="shared" si="0"/>
        <v/>
      </c>
      <c r="I16" s="15" t="str">
        <f t="shared" si="1"/>
        <v/>
      </c>
      <c r="J16" s="260"/>
      <c r="K16" s="261"/>
      <c r="L16" s="177" t="str">
        <f t="shared" si="3"/>
        <v/>
      </c>
      <c r="M16" s="178" t="str">
        <f t="shared" si="4"/>
        <v/>
      </c>
      <c r="N16" s="179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54"/>
      <c r="U16" s="332" t="s">
        <v>52</v>
      </c>
      <c r="V16" s="333"/>
      <c r="W16" s="333"/>
      <c r="X16" s="334"/>
      <c r="Y16" s="344"/>
      <c r="Z16" s="267"/>
      <c r="AA16" s="268"/>
      <c r="AB16" s="277"/>
    </row>
    <row r="17" spans="1:28" ht="9.9499999999999993" customHeight="1">
      <c r="A17" s="344"/>
      <c r="B17" s="345"/>
      <c r="C17" s="348"/>
      <c r="D17" s="349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62"/>
      <c r="K17" s="261"/>
      <c r="L17" s="177" t="str">
        <f t="shared" si="3"/>
        <v/>
      </c>
      <c r="M17" s="178" t="str">
        <f t="shared" si="4"/>
        <v/>
      </c>
      <c r="N17" s="179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54"/>
      <c r="U17" s="326"/>
      <c r="V17" s="327"/>
      <c r="W17" s="327"/>
      <c r="X17" s="328"/>
      <c r="Y17" s="344"/>
      <c r="Z17" s="267"/>
      <c r="AA17" s="268"/>
      <c r="AB17" s="277"/>
    </row>
    <row r="18" spans="1:28" ht="9.9499999999999993" customHeight="1" thickBot="1">
      <c r="A18" s="344"/>
      <c r="B18" s="345"/>
      <c r="C18" s="348"/>
      <c r="D18" s="349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76"/>
      <c r="K18" s="265"/>
      <c r="L18" s="180" t="str">
        <f t="shared" si="3"/>
        <v/>
      </c>
      <c r="M18" s="181" t="str">
        <f t="shared" si="4"/>
        <v/>
      </c>
      <c r="N18" s="182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54"/>
      <c r="U18" s="329"/>
      <c r="V18" s="330"/>
      <c r="W18" s="330"/>
      <c r="X18" s="331"/>
      <c r="Y18" s="344"/>
      <c r="Z18" s="267"/>
      <c r="AA18" s="268"/>
      <c r="AB18" s="277"/>
    </row>
    <row r="19" spans="1:28" ht="9.9499999999999993" customHeight="1">
      <c r="A19" s="344"/>
      <c r="B19" s="345"/>
      <c r="C19" s="348"/>
      <c r="D19" s="349"/>
      <c r="E19" s="335" t="s">
        <v>6</v>
      </c>
      <c r="F19" s="336"/>
      <c r="G19" s="337"/>
      <c r="H19" s="17" t="str">
        <f t="shared" si="0"/>
        <v/>
      </c>
      <c r="I19" s="17" t="str">
        <f t="shared" si="1"/>
        <v/>
      </c>
      <c r="J19" s="286"/>
      <c r="K19" s="259"/>
      <c r="L19" s="174" t="str">
        <f t="shared" si="3"/>
        <v/>
      </c>
      <c r="M19" s="175" t="str">
        <f t="shared" si="4"/>
        <v/>
      </c>
      <c r="N19" s="176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54"/>
      <c r="U19" s="332" t="s">
        <v>53</v>
      </c>
      <c r="V19" s="333"/>
      <c r="W19" s="333"/>
      <c r="X19" s="334"/>
      <c r="Y19" s="344"/>
      <c r="Z19" s="267"/>
      <c r="AA19" s="268"/>
      <c r="AB19" s="277"/>
    </row>
    <row r="20" spans="1:28" ht="9.9499999999999993" customHeight="1">
      <c r="A20" s="344"/>
      <c r="B20" s="345"/>
      <c r="C20" s="348"/>
      <c r="D20" s="349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60"/>
      <c r="K20" s="261"/>
      <c r="L20" s="177" t="str">
        <f t="shared" si="3"/>
        <v/>
      </c>
      <c r="M20" s="178" t="str">
        <f t="shared" si="4"/>
        <v/>
      </c>
      <c r="N20" s="179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54"/>
      <c r="U20" s="326"/>
      <c r="V20" s="327"/>
      <c r="W20" s="327"/>
      <c r="X20" s="328"/>
      <c r="Y20" s="344"/>
      <c r="Z20" s="267"/>
      <c r="AA20" s="268"/>
      <c r="AB20" s="277"/>
    </row>
    <row r="21" spans="1:28" ht="9.9499999999999993" customHeight="1">
      <c r="A21" s="344"/>
      <c r="B21" s="345"/>
      <c r="C21" s="348"/>
      <c r="D21" s="349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60"/>
      <c r="K21" s="261"/>
      <c r="L21" s="177" t="str">
        <f t="shared" si="3"/>
        <v/>
      </c>
      <c r="M21" s="178" t="str">
        <f t="shared" si="4"/>
        <v/>
      </c>
      <c r="N21" s="179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54"/>
      <c r="U21" s="329"/>
      <c r="V21" s="330"/>
      <c r="W21" s="330"/>
      <c r="X21" s="331"/>
      <c r="Y21" s="344"/>
      <c r="Z21" s="267"/>
      <c r="AA21" s="268"/>
      <c r="AB21" s="277"/>
    </row>
    <row r="22" spans="1:28" ht="9.9499999999999993" customHeight="1">
      <c r="A22" s="344"/>
      <c r="B22" s="345"/>
      <c r="C22" s="348"/>
      <c r="D22" s="349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60"/>
      <c r="K22" s="261"/>
      <c r="L22" s="177" t="str">
        <f t="shared" si="3"/>
        <v/>
      </c>
      <c r="M22" s="178" t="str">
        <f t="shared" si="4"/>
        <v/>
      </c>
      <c r="N22" s="179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54"/>
      <c r="U22" s="366"/>
      <c r="V22" s="367"/>
      <c r="W22" s="367"/>
      <c r="X22" s="368"/>
      <c r="Y22" s="344"/>
      <c r="Z22" s="267"/>
      <c r="AA22" s="268"/>
      <c r="AB22" s="277"/>
    </row>
    <row r="23" spans="1:28" ht="9.9499999999999993" customHeight="1">
      <c r="A23" s="344"/>
      <c r="B23" s="345"/>
      <c r="C23" s="348"/>
      <c r="D23" s="349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60"/>
      <c r="K23" s="261"/>
      <c r="L23" s="177" t="str">
        <f t="shared" si="3"/>
        <v/>
      </c>
      <c r="M23" s="178" t="str">
        <f t="shared" si="4"/>
        <v/>
      </c>
      <c r="N23" s="179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54"/>
      <c r="U23" s="369"/>
      <c r="V23" s="370"/>
      <c r="W23" s="370"/>
      <c r="X23" s="371"/>
      <c r="Y23" s="344"/>
      <c r="Z23" s="267"/>
      <c r="AA23" s="268"/>
      <c r="AB23" s="277"/>
    </row>
    <row r="24" spans="1:28" ht="9.9499999999999993" customHeight="1">
      <c r="A24" s="344"/>
      <c r="B24" s="345"/>
      <c r="C24" s="348"/>
      <c r="D24" s="349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60"/>
      <c r="K24" s="261"/>
      <c r="L24" s="177" t="str">
        <f t="shared" si="3"/>
        <v/>
      </c>
      <c r="M24" s="178" t="str">
        <f t="shared" si="4"/>
        <v/>
      </c>
      <c r="N24" s="179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54"/>
      <c r="U24" s="372"/>
      <c r="V24" s="373"/>
      <c r="W24" s="373"/>
      <c r="X24" s="374"/>
      <c r="Y24" s="344"/>
      <c r="Z24" s="267"/>
      <c r="AA24" s="268"/>
      <c r="AB24" s="277"/>
    </row>
    <row r="25" spans="1:28" ht="9.9499999999999993" customHeight="1">
      <c r="A25" s="344"/>
      <c r="B25" s="345"/>
      <c r="C25" s="348"/>
      <c r="D25" s="349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62"/>
      <c r="K25" s="261"/>
      <c r="L25" s="177" t="str">
        <f t="shared" si="3"/>
        <v/>
      </c>
      <c r="M25" s="178" t="str">
        <f t="shared" si="4"/>
        <v/>
      </c>
      <c r="N25" s="179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54"/>
      <c r="U25" s="366"/>
      <c r="V25" s="367"/>
      <c r="W25" s="367"/>
      <c r="X25" s="368"/>
      <c r="Y25" s="344"/>
      <c r="Z25" s="267"/>
      <c r="AA25" s="268"/>
      <c r="AB25" s="277"/>
    </row>
    <row r="26" spans="1:28" ht="9.9499999999999993" customHeight="1" thickBot="1">
      <c r="A26" s="344"/>
      <c r="B26" s="345"/>
      <c r="C26" s="348"/>
      <c r="D26" s="349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76"/>
      <c r="K26" s="265"/>
      <c r="L26" s="180" t="str">
        <f t="shared" si="3"/>
        <v/>
      </c>
      <c r="M26" s="181" t="str">
        <f t="shared" si="4"/>
        <v/>
      </c>
      <c r="N26" s="182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54"/>
      <c r="U26" s="369"/>
      <c r="V26" s="370"/>
      <c r="W26" s="370"/>
      <c r="X26" s="371"/>
      <c r="Y26" s="344"/>
      <c r="Z26" s="267"/>
      <c r="AA26" s="268"/>
      <c r="AB26" s="277"/>
    </row>
    <row r="27" spans="1:28" ht="9.9499999999999993" customHeight="1">
      <c r="A27" s="344"/>
      <c r="B27" s="345"/>
      <c r="C27" s="348"/>
      <c r="D27" s="349"/>
      <c r="E27" s="375" t="s">
        <v>9</v>
      </c>
      <c r="F27" s="376"/>
      <c r="G27" s="377"/>
      <c r="H27" s="19" t="str">
        <f t="shared" si="0"/>
        <v/>
      </c>
      <c r="I27" s="19" t="str">
        <f t="shared" si="1"/>
        <v/>
      </c>
      <c r="J27" s="286"/>
      <c r="K27" s="259"/>
      <c r="L27" s="174" t="str">
        <f t="shared" si="3"/>
        <v/>
      </c>
      <c r="M27" s="175" t="str">
        <f t="shared" si="4"/>
        <v/>
      </c>
      <c r="N27" s="176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54"/>
      <c r="U27" s="372"/>
      <c r="V27" s="373"/>
      <c r="W27" s="373"/>
      <c r="X27" s="374"/>
      <c r="Y27" s="344"/>
      <c r="Z27" s="267"/>
      <c r="AA27" s="268"/>
      <c r="AB27" s="277"/>
    </row>
    <row r="28" spans="1:28" ht="9.9499999999999993" customHeight="1">
      <c r="A28" s="344"/>
      <c r="B28" s="345"/>
      <c r="C28" s="348"/>
      <c r="D28" s="349"/>
      <c r="E28" s="378"/>
      <c r="F28" s="379"/>
      <c r="G28" s="380"/>
      <c r="H28" s="20" t="str">
        <f t="shared" si="0"/>
        <v/>
      </c>
      <c r="I28" s="20" t="str">
        <f t="shared" si="1"/>
        <v/>
      </c>
      <c r="J28" s="260"/>
      <c r="K28" s="261"/>
      <c r="L28" s="177" t="str">
        <f t="shared" si="3"/>
        <v/>
      </c>
      <c r="M28" s="178" t="str">
        <f t="shared" si="4"/>
        <v/>
      </c>
      <c r="N28" s="179" t="str">
        <f t="shared" si="5"/>
        <v/>
      </c>
      <c r="O28" s="74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54"/>
      <c r="U28" s="366"/>
      <c r="V28" s="367"/>
      <c r="W28" s="367"/>
      <c r="X28" s="368"/>
      <c r="Y28" s="344"/>
      <c r="Z28" s="267"/>
      <c r="AA28" s="268"/>
      <c r="AB28" s="277"/>
    </row>
    <row r="29" spans="1:28" ht="9.9499999999999993" customHeight="1">
      <c r="A29" s="344"/>
      <c r="B29" s="345"/>
      <c r="C29" s="348"/>
      <c r="D29" s="349"/>
      <c r="E29" s="378"/>
      <c r="F29" s="379"/>
      <c r="G29" s="380"/>
      <c r="H29" s="21" t="str">
        <f t="shared" si="0"/>
        <v/>
      </c>
      <c r="I29" s="21" t="str">
        <f t="shared" si="1"/>
        <v/>
      </c>
      <c r="J29" s="260"/>
      <c r="K29" s="261"/>
      <c r="L29" s="177" t="str">
        <f t="shared" si="3"/>
        <v/>
      </c>
      <c r="M29" s="178" t="str">
        <f t="shared" si="4"/>
        <v/>
      </c>
      <c r="N29" s="179" t="str">
        <f t="shared" si="5"/>
        <v/>
      </c>
      <c r="O29" s="74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54"/>
      <c r="U29" s="369"/>
      <c r="V29" s="370"/>
      <c r="W29" s="370"/>
      <c r="X29" s="371"/>
      <c r="Y29" s="344"/>
      <c r="Z29" s="267"/>
      <c r="AA29" s="268"/>
      <c r="AB29" s="277"/>
    </row>
    <row r="30" spans="1:28" ht="9.9499999999999993" customHeight="1" thickBot="1">
      <c r="A30" s="344"/>
      <c r="B30" s="345"/>
      <c r="C30" s="348"/>
      <c r="D30" s="349"/>
      <c r="E30" s="378"/>
      <c r="F30" s="379"/>
      <c r="G30" s="380"/>
      <c r="H30" s="20" t="str">
        <f t="shared" si="0"/>
        <v/>
      </c>
      <c r="I30" s="20" t="str">
        <f t="shared" si="1"/>
        <v/>
      </c>
      <c r="J30" s="260"/>
      <c r="K30" s="261"/>
      <c r="L30" s="177" t="str">
        <f t="shared" si="3"/>
        <v/>
      </c>
      <c r="M30" s="178" t="str">
        <f t="shared" si="4"/>
        <v/>
      </c>
      <c r="N30" s="179" t="str">
        <f t="shared" si="5"/>
        <v/>
      </c>
      <c r="O30" s="74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54"/>
      <c r="U30" s="384"/>
      <c r="V30" s="385"/>
      <c r="W30" s="385"/>
      <c r="X30" s="386"/>
      <c r="Y30" s="344"/>
      <c r="Z30" s="267"/>
      <c r="AA30" s="268"/>
      <c r="AB30" s="277"/>
    </row>
    <row r="31" spans="1:28" ht="9.9499999999999993" customHeight="1" thickBot="1">
      <c r="A31" s="344"/>
      <c r="B31" s="345"/>
      <c r="C31" s="348"/>
      <c r="D31" s="349"/>
      <c r="E31" s="378"/>
      <c r="F31" s="379"/>
      <c r="G31" s="380"/>
      <c r="H31" s="20" t="str">
        <f t="shared" si="0"/>
        <v/>
      </c>
      <c r="I31" s="20" t="str">
        <f t="shared" si="1"/>
        <v/>
      </c>
      <c r="J31" s="260"/>
      <c r="K31" s="261"/>
      <c r="L31" s="177" t="str">
        <f t="shared" si="3"/>
        <v/>
      </c>
      <c r="M31" s="178" t="str">
        <f t="shared" si="4"/>
        <v/>
      </c>
      <c r="N31" s="179" t="str">
        <f t="shared" si="5"/>
        <v/>
      </c>
      <c r="O31" s="74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54"/>
      <c r="U31" s="48"/>
      <c r="V31" s="48"/>
      <c r="W31" s="48"/>
      <c r="Y31" s="344"/>
      <c r="Z31" s="267"/>
      <c r="AA31" s="268"/>
      <c r="AB31" s="277"/>
    </row>
    <row r="32" spans="1:28" ht="9.9499999999999993" customHeight="1" thickBot="1">
      <c r="A32" s="344"/>
      <c r="B32" s="345"/>
      <c r="C32" s="348"/>
      <c r="D32" s="349"/>
      <c r="E32" s="378"/>
      <c r="F32" s="379"/>
      <c r="G32" s="380"/>
      <c r="H32" s="20" t="str">
        <f t="shared" si="0"/>
        <v/>
      </c>
      <c r="I32" s="20" t="str">
        <f t="shared" si="1"/>
        <v/>
      </c>
      <c r="J32" s="260"/>
      <c r="K32" s="261"/>
      <c r="L32" s="177" t="str">
        <f t="shared" si="3"/>
        <v/>
      </c>
      <c r="M32" s="178" t="str">
        <f t="shared" si="4"/>
        <v/>
      </c>
      <c r="N32" s="179" t="str">
        <f t="shared" si="5"/>
        <v/>
      </c>
      <c r="O32" s="74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54"/>
      <c r="U32" s="387" t="str">
        <f>C2&amp;" Finalists"</f>
        <v>300m Finalists</v>
      </c>
      <c r="V32" s="388"/>
      <c r="W32" s="388"/>
      <c r="X32" s="389"/>
      <c r="Y32" s="344"/>
      <c r="Z32" s="267"/>
      <c r="AA32" s="268"/>
      <c r="AB32" s="277"/>
    </row>
    <row r="33" spans="1:29" ht="9.9499999999999993" customHeight="1">
      <c r="A33" s="393"/>
      <c r="B33" s="394" t="s">
        <v>11</v>
      </c>
      <c r="C33" s="348"/>
      <c r="D33" s="349"/>
      <c r="E33" s="378"/>
      <c r="F33" s="379"/>
      <c r="G33" s="380"/>
      <c r="H33" s="21" t="str">
        <f t="shared" si="0"/>
        <v/>
      </c>
      <c r="I33" s="21" t="str">
        <f t="shared" si="1"/>
        <v/>
      </c>
      <c r="J33" s="260"/>
      <c r="K33" s="261"/>
      <c r="L33" s="177" t="str">
        <f t="shared" si="3"/>
        <v/>
      </c>
      <c r="M33" s="178" t="str">
        <f t="shared" si="4"/>
        <v/>
      </c>
      <c r="N33" s="179" t="str">
        <f t="shared" si="5"/>
        <v/>
      </c>
      <c r="O33" s="74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54"/>
      <c r="U33" s="390"/>
      <c r="V33" s="391"/>
      <c r="W33" s="391"/>
      <c r="X33" s="392"/>
      <c r="Y33" s="344"/>
      <c r="Z33" s="267"/>
      <c r="AA33" s="268"/>
      <c r="AB33" s="277"/>
    </row>
    <row r="34" spans="1:29" ht="9.9499999999999993" customHeight="1" thickBot="1">
      <c r="A34" s="393"/>
      <c r="B34" s="395"/>
      <c r="C34" s="348"/>
      <c r="D34" s="349"/>
      <c r="E34" s="381"/>
      <c r="F34" s="382"/>
      <c r="G34" s="383"/>
      <c r="H34" s="11" t="str">
        <f t="shared" si="0"/>
        <v/>
      </c>
      <c r="I34" s="11" t="str">
        <f t="shared" si="1"/>
        <v/>
      </c>
      <c r="J34" s="276"/>
      <c r="K34" s="265"/>
      <c r="L34" s="180" t="str">
        <f t="shared" si="3"/>
        <v/>
      </c>
      <c r="M34" s="181" t="str">
        <f t="shared" si="4"/>
        <v/>
      </c>
      <c r="N34" s="182" t="str">
        <f t="shared" si="5"/>
        <v/>
      </c>
      <c r="O34" s="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54"/>
      <c r="U34" s="76" t="s">
        <v>45</v>
      </c>
      <c r="V34" s="70" t="s">
        <v>1</v>
      </c>
      <c r="W34" s="209" t="s">
        <v>42</v>
      </c>
      <c r="X34" s="71" t="s">
        <v>8</v>
      </c>
      <c r="Y34" s="344"/>
      <c r="Z34" s="270"/>
      <c r="AA34" s="271"/>
      <c r="AB34" s="278"/>
    </row>
    <row r="35" spans="1:29" ht="9.9499999999999993" customHeight="1" thickBot="1">
      <c r="A35" s="393"/>
      <c r="B35" s="171">
        <v>1</v>
      </c>
      <c r="C35" s="348"/>
      <c r="D35" s="349"/>
      <c r="E35" s="396" t="str">
        <f>C2&amp;" Final"</f>
        <v>300m Final</v>
      </c>
      <c r="G35" s="52">
        <v>1</v>
      </c>
      <c r="H35" s="53" t="str">
        <f t="shared" si="0"/>
        <v>Mia  Higson</v>
      </c>
      <c r="I35" s="53" t="str">
        <f t="shared" si="1"/>
        <v>St Michaels Catholic High School</v>
      </c>
      <c r="J35" s="287">
        <v>678</v>
      </c>
      <c r="K35" s="259">
        <v>41.91</v>
      </c>
      <c r="L35" s="174" t="str">
        <f t="shared" si="3"/>
        <v xml:space="preserve"> </v>
      </c>
      <c r="M35" s="175" t="str">
        <f t="shared" si="4"/>
        <v xml:space="preserve"> </v>
      </c>
      <c r="N35" s="176" t="str">
        <f t="shared" si="5"/>
        <v xml:space="preserve"> </v>
      </c>
      <c r="O35" s="69"/>
      <c r="P35" s="399" t="str">
        <f ca="1">Entries!$A$1</f>
        <v>U17 Girls</v>
      </c>
      <c r="Q35" s="239"/>
      <c r="R35" s="239"/>
      <c r="S35" s="239"/>
      <c r="T35" s="78"/>
      <c r="U35" s="56">
        <v>4</v>
      </c>
      <c r="V35" s="57" t="str">
        <f>IFERROR(INDEX($H$3:$H$34,MATCH($B35,$P$3:$P$34,0)),"")</f>
        <v>Thalia Mann</v>
      </c>
      <c r="W35" s="87" t="str">
        <f>IFERROR(INDEX($I$3:$I$34,MATCH($B35,$P$3:$P$34,0)),"")</f>
        <v>Parmiter's School</v>
      </c>
      <c r="X35" s="54">
        <f>IFERROR(INDEX($J$3:$J$34,MATCH($B35,$P$3:$P$34,0)),"")</f>
        <v>369</v>
      </c>
      <c r="Y35" s="344"/>
      <c r="Z35" s="241"/>
      <c r="AA35" s="241"/>
      <c r="AB35" s="308"/>
    </row>
    <row r="36" spans="1:29" ht="9.9499999999999993" customHeight="1" thickBot="1">
      <c r="A36" s="393"/>
      <c r="B36" s="49">
        <v>2</v>
      </c>
      <c r="C36" s="348"/>
      <c r="D36" s="349"/>
      <c r="E36" s="397"/>
      <c r="G36" s="43">
        <v>2</v>
      </c>
      <c r="H36" s="40" t="str">
        <f t="shared" si="0"/>
        <v>Thalia Mann</v>
      </c>
      <c r="I36" s="211" t="str">
        <f t="shared" si="1"/>
        <v>Parmiter's School</v>
      </c>
      <c r="J36" s="288">
        <v>369</v>
      </c>
      <c r="K36" s="261">
        <v>42.51</v>
      </c>
      <c r="L36" s="177" t="str">
        <f t="shared" si="3"/>
        <v xml:space="preserve"> </v>
      </c>
      <c r="M36" s="178" t="str">
        <f t="shared" si="4"/>
        <v xml:space="preserve"> </v>
      </c>
      <c r="N36" s="179" t="str">
        <f t="shared" si="5"/>
        <v xml:space="preserve"> </v>
      </c>
      <c r="O36" s="74"/>
      <c r="P36" s="400"/>
      <c r="Q36" s="239"/>
      <c r="R36" s="239"/>
      <c r="S36" s="239"/>
      <c r="T36" s="78"/>
      <c r="U36" s="76">
        <v>5</v>
      </c>
      <c r="V36" s="70" t="str">
        <f t="shared" ref="V36:V42" si="13">IFERROR(INDEX($H$3:$H$34,MATCH($B36,$P$3:$P$34,0)),"")</f>
        <v>Corazon Da-Silva</v>
      </c>
      <c r="W36" s="209" t="str">
        <f t="shared" ref="W36:W42" si="14">IFERROR(INDEX($I$3:$I$34,MATCH($B36,$P$3:$P$34,0)),"")</f>
        <v>The King's School</v>
      </c>
      <c r="X36" s="71">
        <f>IFERROR(INDEX($J$3:$J$34,MATCH($B36,$P$3:$P$34,0)),"")</f>
        <v>788</v>
      </c>
      <c r="Y36" s="344"/>
      <c r="Z36" s="361" t="s">
        <v>47</v>
      </c>
      <c r="AA36" s="362" t="s">
        <v>46</v>
      </c>
      <c r="AB36" s="363"/>
      <c r="AC36" s="29"/>
    </row>
    <row r="37" spans="1:29" ht="9.9499999999999993" customHeight="1" thickBot="1">
      <c r="A37" s="393"/>
      <c r="B37" s="49">
        <v>3</v>
      </c>
      <c r="C37" s="348"/>
      <c r="D37" s="349"/>
      <c r="E37" s="397"/>
      <c r="G37" s="146">
        <v>3</v>
      </c>
      <c r="H37" s="147" t="str">
        <f t="shared" si="0"/>
        <v>Sienna Rust</v>
      </c>
      <c r="I37" s="212" t="str">
        <f t="shared" si="1"/>
        <v xml:space="preserve">St Albans High School For Girls </v>
      </c>
      <c r="J37" s="288">
        <v>563</v>
      </c>
      <c r="K37" s="261">
        <v>42.62</v>
      </c>
      <c r="L37" s="177" t="str">
        <f t="shared" si="3"/>
        <v xml:space="preserve"> </v>
      </c>
      <c r="M37" s="178" t="str">
        <f t="shared" si="4"/>
        <v xml:space="preserve"> </v>
      </c>
      <c r="N37" s="179" t="str">
        <f t="shared" si="5"/>
        <v xml:space="preserve"> </v>
      </c>
      <c r="O37" s="74"/>
      <c r="P37" s="400"/>
      <c r="Q37" s="239"/>
      <c r="R37" s="239"/>
      <c r="S37" s="239"/>
      <c r="T37" s="78"/>
      <c r="U37" s="76">
        <v>3</v>
      </c>
      <c r="V37" s="70" t="str">
        <f t="shared" si="13"/>
        <v>Emiley Axtell</v>
      </c>
      <c r="W37" s="209" t="str">
        <f t="shared" si="14"/>
        <v>The Grange Academy</v>
      </c>
      <c r="X37" s="71">
        <f t="shared" ref="X37:X42" si="15">IFERROR(INDEX($J$3:$J$34,MATCH($B37,$P$3:$P$34,0)),"")</f>
        <v>755</v>
      </c>
      <c r="Y37" s="344"/>
      <c r="Z37" s="266"/>
      <c r="AA37" s="87" t="e">
        <f ca="1">IFERROR(VLOOKUP($Z37,Entries!$B$2:$E$1000,2,0),"")</f>
        <v>#NAME?</v>
      </c>
      <c r="AB37" s="87" t="e">
        <f ca="1">IFERROR(VLOOKUP($Z37,Entries!$B$2:$E$1000,3,0),"")</f>
        <v>#NAME?</v>
      </c>
      <c r="AC37" s="54" t="e">
        <f ca="1">IFERROR(VLOOKUP($Z37,Entries!$B$2:$E$1000,4,0),"")</f>
        <v>#NAME?</v>
      </c>
    </row>
    <row r="38" spans="1:29" ht="9.9499999999999993" customHeight="1" thickBot="1">
      <c r="A38" s="393"/>
      <c r="B38" s="49">
        <v>4</v>
      </c>
      <c r="C38" s="350"/>
      <c r="D38" s="351"/>
      <c r="E38" s="397"/>
      <c r="G38" s="148">
        <v>4</v>
      </c>
      <c r="H38" s="149" t="str">
        <f t="shared" si="0"/>
        <v>Emiley Axtell</v>
      </c>
      <c r="I38" s="213" t="str">
        <f t="shared" si="1"/>
        <v>The Grange Academy</v>
      </c>
      <c r="J38" s="288">
        <v>755</v>
      </c>
      <c r="K38" s="261">
        <v>43.14</v>
      </c>
      <c r="L38" s="177" t="str">
        <f t="shared" si="3"/>
        <v xml:space="preserve"> </v>
      </c>
      <c r="M38" s="178" t="str">
        <f t="shared" si="4"/>
        <v xml:space="preserve"> </v>
      </c>
      <c r="N38" s="179" t="str">
        <f t="shared" si="5"/>
        <v xml:space="preserve"> </v>
      </c>
      <c r="O38" s="74"/>
      <c r="P38" s="400"/>
      <c r="Q38" s="239"/>
      <c r="R38" s="239"/>
      <c r="S38" s="239"/>
      <c r="T38" s="78"/>
      <c r="U38" s="76">
        <v>6</v>
      </c>
      <c r="V38" s="70" t="str">
        <f t="shared" si="13"/>
        <v>Mia  Higson</v>
      </c>
      <c r="W38" s="209" t="str">
        <f t="shared" si="14"/>
        <v>St Michaels Catholic High School</v>
      </c>
      <c r="X38" s="71">
        <f t="shared" si="15"/>
        <v>678</v>
      </c>
      <c r="Y38" s="344"/>
      <c r="Z38" s="77"/>
      <c r="AA38" s="72" t="e">
        <f ca="1">IFERROR(VLOOKUP($Z37,Entries!$H$2:$K$1000,2,0),"")</f>
        <v>#NAME?</v>
      </c>
      <c r="AB38" s="210" t="e">
        <f ca="1">IFERROR(VLOOKUP($Z37,Entries!$H$2:$K$1000,3,0),"")</f>
        <v>#NAME?</v>
      </c>
      <c r="AC38" s="73" t="e">
        <f ca="1">IFERROR(VLOOKUP($Z37,Entries!$H$2:$K$1000,4,0),"")</f>
        <v>#NAME?</v>
      </c>
    </row>
    <row r="39" spans="1:29" ht="9.9499999999999993" customHeight="1" thickBot="1">
      <c r="A39" s="393"/>
      <c r="B39" s="49">
        <v>5</v>
      </c>
      <c r="C39" s="364" t="s">
        <v>18</v>
      </c>
      <c r="D39" s="365"/>
      <c r="E39" s="397"/>
      <c r="G39" s="31">
        <v>5</v>
      </c>
      <c r="H39" s="41" t="str">
        <f t="shared" si="0"/>
        <v>Beth Botheras</v>
      </c>
      <c r="I39" s="214" t="str">
        <f t="shared" si="1"/>
        <v>Presdales</v>
      </c>
      <c r="J39" s="288">
        <v>373</v>
      </c>
      <c r="K39" s="261">
        <v>44.3</v>
      </c>
      <c r="L39" s="177" t="str">
        <f t="shared" si="3"/>
        <v xml:space="preserve"> </v>
      </c>
      <c r="M39" s="178" t="str">
        <f t="shared" si="4"/>
        <v xml:space="preserve"> </v>
      </c>
      <c r="N39" s="179" t="str">
        <f t="shared" si="5"/>
        <v xml:space="preserve"> </v>
      </c>
      <c r="O39" s="74"/>
      <c r="P39" s="400"/>
      <c r="Q39" s="239"/>
      <c r="R39" s="239"/>
      <c r="S39" s="239"/>
      <c r="T39" s="78"/>
      <c r="U39" s="76">
        <v>2</v>
      </c>
      <c r="V39" s="70" t="str">
        <f t="shared" si="13"/>
        <v>Sienna Rust</v>
      </c>
      <c r="W39" s="209" t="str">
        <f t="shared" si="14"/>
        <v xml:space="preserve">St Albans High School For Girls </v>
      </c>
      <c r="X39" s="71">
        <f t="shared" si="15"/>
        <v>563</v>
      </c>
      <c r="Y39" s="344"/>
      <c r="Z39" s="240"/>
      <c r="AA39" s="240"/>
      <c r="AB39" s="305"/>
      <c r="AC39" s="240"/>
    </row>
    <row r="40" spans="1:29" ht="9.9499999999999993" customHeight="1">
      <c r="A40" s="393"/>
      <c r="B40" s="49">
        <v>6</v>
      </c>
      <c r="C40" s="106" t="s">
        <v>15</v>
      </c>
      <c r="D40" s="273">
        <v>39.4</v>
      </c>
      <c r="E40" s="397"/>
      <c r="G40" s="31">
        <v>6</v>
      </c>
      <c r="H40" s="41" t="str">
        <f t="shared" si="0"/>
        <v>Corazon Da-Silva</v>
      </c>
      <c r="I40" s="214" t="str">
        <f t="shared" si="1"/>
        <v>The King's School</v>
      </c>
      <c r="J40" s="288">
        <v>788</v>
      </c>
      <c r="K40" s="261">
        <v>44.56</v>
      </c>
      <c r="L40" s="177" t="str">
        <f t="shared" si="3"/>
        <v xml:space="preserve"> </v>
      </c>
      <c r="M40" s="178" t="str">
        <f t="shared" si="4"/>
        <v xml:space="preserve"> </v>
      </c>
      <c r="N40" s="179" t="str">
        <f t="shared" si="5"/>
        <v xml:space="preserve"> </v>
      </c>
      <c r="O40" s="74"/>
      <c r="P40" s="400"/>
      <c r="Q40" s="239"/>
      <c r="R40" s="239"/>
      <c r="S40" s="239"/>
      <c r="T40" s="78"/>
      <c r="U40" s="76">
        <v>7</v>
      </c>
      <c r="V40" s="70" t="str">
        <f t="shared" si="13"/>
        <v>Beth Botheras</v>
      </c>
      <c r="W40" s="209" t="str">
        <f t="shared" si="14"/>
        <v>Presdales</v>
      </c>
      <c r="X40" s="71">
        <f t="shared" si="15"/>
        <v>373</v>
      </c>
      <c r="Y40" s="344"/>
      <c r="Z40" s="240"/>
      <c r="AA40" s="240"/>
      <c r="AB40" s="305"/>
    </row>
    <row r="41" spans="1:29" ht="9.9499999999999993" customHeight="1">
      <c r="A41" s="393"/>
      <c r="B41" s="49">
        <v>7</v>
      </c>
      <c r="C41" s="107" t="s">
        <v>17</v>
      </c>
      <c r="D41" s="274">
        <v>40.200000000000003</v>
      </c>
      <c r="E41" s="397"/>
      <c r="G41" s="31">
        <v>7</v>
      </c>
      <c r="H41" s="41" t="str">
        <f t="shared" si="0"/>
        <v>Olivia Arnold</v>
      </c>
      <c r="I41" s="214" t="str">
        <f t="shared" si="1"/>
        <v>Abbots Hill</v>
      </c>
      <c r="J41" s="288">
        <v>3</v>
      </c>
      <c r="K41" s="261">
        <v>46.12</v>
      </c>
      <c r="L41" s="177" t="str">
        <f t="shared" si="3"/>
        <v xml:space="preserve"> </v>
      </c>
      <c r="M41" s="178" t="str">
        <f t="shared" si="4"/>
        <v xml:space="preserve"> </v>
      </c>
      <c r="N41" s="179" t="str">
        <f t="shared" si="5"/>
        <v xml:space="preserve"> </v>
      </c>
      <c r="O41" s="74"/>
      <c r="P41" s="400"/>
      <c r="Q41" s="239"/>
      <c r="R41" s="239"/>
      <c r="S41" s="239"/>
      <c r="T41" s="78"/>
      <c r="U41" s="76">
        <v>1</v>
      </c>
      <c r="V41" s="70" t="str">
        <f t="shared" si="13"/>
        <v>Olivia Arnold</v>
      </c>
      <c r="W41" s="209" t="str">
        <f t="shared" si="14"/>
        <v>Abbots Hill</v>
      </c>
      <c r="X41" s="71">
        <f t="shared" si="15"/>
        <v>3</v>
      </c>
      <c r="Y41" s="344"/>
      <c r="Z41" s="240"/>
      <c r="AA41" s="240"/>
      <c r="AB41" s="305"/>
    </row>
    <row r="42" spans="1:29" ht="9.9499999999999993" customHeight="1" thickBot="1">
      <c r="A42" s="393"/>
      <c r="B42" s="51">
        <v>8</v>
      </c>
      <c r="C42" s="108" t="s">
        <v>16</v>
      </c>
      <c r="D42" s="275">
        <v>41.2</v>
      </c>
      <c r="E42" s="398"/>
      <c r="G42" s="32">
        <v>8</v>
      </c>
      <c r="H42" s="42" t="str">
        <f t="shared" si="0"/>
        <v>Maya Douglas</v>
      </c>
      <c r="I42" s="215" t="str">
        <f t="shared" si="1"/>
        <v>Townsend</v>
      </c>
      <c r="J42" s="289">
        <v>820</v>
      </c>
      <c r="K42" s="265">
        <v>47.72</v>
      </c>
      <c r="L42" s="180" t="str">
        <f t="shared" si="3"/>
        <v xml:space="preserve"> </v>
      </c>
      <c r="M42" s="181" t="str">
        <f t="shared" si="4"/>
        <v xml:space="preserve"> </v>
      </c>
      <c r="N42" s="182" t="str">
        <f t="shared" si="5"/>
        <v xml:space="preserve"> </v>
      </c>
      <c r="O42" s="75"/>
      <c r="P42" s="401"/>
      <c r="Q42" s="239"/>
      <c r="R42" s="239"/>
      <c r="S42" s="239"/>
      <c r="T42" s="78"/>
      <c r="U42" s="77">
        <v>8</v>
      </c>
      <c r="V42" s="72" t="str">
        <f t="shared" si="13"/>
        <v>Maya Douglas</v>
      </c>
      <c r="W42" s="210" t="str">
        <f t="shared" si="14"/>
        <v>Townsend</v>
      </c>
      <c r="X42" s="73">
        <f t="shared" si="15"/>
        <v>820</v>
      </c>
      <c r="Y42" s="344"/>
      <c r="Z42" s="240"/>
      <c r="AA42" s="240"/>
      <c r="AB42" s="30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10" priority="13" operator="between">
      <formula>2.9</formula>
      <formula>3.1</formula>
    </cfRule>
    <cfRule type="cellIs" dxfId="109" priority="14" operator="between">
      <formula>1.9</formula>
      <formula>2.1</formula>
    </cfRule>
    <cfRule type="cellIs" dxfId="108" priority="15" operator="between">
      <formula>0.9</formula>
      <formula>1.1</formula>
    </cfRule>
  </conditionalFormatting>
  <conditionalFormatting sqref="O11:O18">
    <cfRule type="cellIs" dxfId="107" priority="10" operator="between">
      <formula>2.9</formula>
      <formula>3.1</formula>
    </cfRule>
    <cfRule type="cellIs" dxfId="106" priority="11" operator="between">
      <formula>1.9</formula>
      <formula>2.1</formula>
    </cfRule>
    <cfRule type="cellIs" dxfId="105" priority="12" operator="between">
      <formula>0.9</formula>
      <formula>1.1</formula>
    </cfRule>
  </conditionalFormatting>
  <conditionalFormatting sqref="O19:O26">
    <cfRule type="cellIs" dxfId="104" priority="7" operator="between">
      <formula>2.9</formula>
      <formula>3.1</formula>
    </cfRule>
    <cfRule type="cellIs" dxfId="103" priority="8" operator="between">
      <formula>1.9</formula>
      <formula>2.1</formula>
    </cfRule>
    <cfRule type="cellIs" dxfId="102" priority="9" operator="between">
      <formula>0.9</formula>
      <formula>1.1</formula>
    </cfRule>
  </conditionalFormatting>
  <conditionalFormatting sqref="O27:O34">
    <cfRule type="cellIs" dxfId="101" priority="4" operator="between">
      <formula>2.9</formula>
      <formula>3.1</formula>
    </cfRule>
    <cfRule type="cellIs" dxfId="100" priority="5" operator="between">
      <formula>1.9</formula>
      <formula>2.1</formula>
    </cfRule>
    <cfRule type="cellIs" dxfId="99" priority="6" operator="between">
      <formula>0.9</formula>
      <formula>1.1</formula>
    </cfRule>
  </conditionalFormatting>
  <conditionalFormatting sqref="O35:O42">
    <cfRule type="cellIs" dxfId="98" priority="1" operator="between">
      <formula>2.9</formula>
      <formula>3.1</formula>
    </cfRule>
    <cfRule type="cellIs" dxfId="97" priority="2" operator="between">
      <formula>1.9</formula>
      <formula>2.1</formula>
    </cfRule>
    <cfRule type="cellIs" dxfId="9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C24" zoomScale="125" zoomScaleNormal="125" workbookViewId="0">
      <selection activeCell="K37" sqref="K37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2" width="10.28515625" style="47" hidden="1" customWidth="1"/>
    <col min="13" max="14" width="6.7109375" style="47" customWidth="1"/>
    <col min="15" max="16" width="5.85546875" style="47" customWidth="1"/>
    <col min="17" max="17" width="8.42578125" style="47" customWidth="1"/>
    <col min="18" max="18" width="8.140625" style="47" hidden="1" customWidth="1"/>
    <col min="19" max="19" width="9.42578125" style="47" hidden="1" customWidth="1"/>
    <col min="20" max="20" width="4.7109375" style="47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7" customWidth="1"/>
    <col min="26" max="26" width="4.42578125" style="8" customWidth="1"/>
    <col min="27" max="27" width="5.7109375" style="8" customWidth="1"/>
    <col min="28" max="28" width="15.7109375" style="50" customWidth="1"/>
    <col min="29" max="29" width="20.140625" style="50" customWidth="1"/>
    <col min="30" max="16384" width="9.140625" style="8"/>
  </cols>
  <sheetData>
    <row r="1" spans="1:29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</row>
    <row r="2" spans="1:29" ht="9.9499999999999993" customHeight="1" thickBot="1">
      <c r="A2" s="344"/>
      <c r="B2" s="345"/>
      <c r="C2" s="346" t="s">
        <v>19</v>
      </c>
      <c r="D2" s="347"/>
      <c r="E2" s="352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43</v>
      </c>
      <c r="L2" s="79" t="s">
        <v>48</v>
      </c>
      <c r="M2" s="183" t="s">
        <v>15</v>
      </c>
      <c r="N2" s="173" t="s">
        <v>17</v>
      </c>
      <c r="O2" s="172" t="s">
        <v>16</v>
      </c>
      <c r="P2" s="80" t="s">
        <v>5</v>
      </c>
      <c r="Q2" s="81" t="s">
        <v>10</v>
      </c>
      <c r="R2" s="238"/>
      <c r="S2" s="238"/>
      <c r="T2" s="238"/>
      <c r="U2" s="354"/>
      <c r="V2" s="355" t="s">
        <v>12</v>
      </c>
      <c r="W2" s="356"/>
      <c r="X2" s="356"/>
      <c r="Y2" s="357"/>
      <c r="Z2" s="344"/>
      <c r="AA2" s="361" t="s">
        <v>13</v>
      </c>
      <c r="AB2" s="362"/>
      <c r="AC2" s="363"/>
    </row>
    <row r="3" spans="1:29" ht="9.9499999999999993" customHeight="1" thickBot="1">
      <c r="A3" s="344"/>
      <c r="B3" s="345"/>
      <c r="C3" s="348"/>
      <c r="D3" s="349"/>
      <c r="E3" s="335" t="s">
        <v>3</v>
      </c>
      <c r="F3" s="336"/>
      <c r="G3" s="337"/>
      <c r="H3" s="45" t="str">
        <f t="shared" ref="H3:H9" si="0">IFERROR(VLOOKUP($J3,$AA$2:$AC$38,2,0),"")</f>
        <v/>
      </c>
      <c r="I3" s="45" t="str">
        <f t="shared" ref="I3:I9" si="1">IFERROR(VLOOKUP($J3,$AA$2:$AC$38,3,0),"")</f>
        <v/>
      </c>
      <c r="J3" s="258"/>
      <c r="K3" s="298"/>
      <c r="L3" s="298"/>
      <c r="M3" s="174" t="str">
        <f>IF($K3=$D$52,"Equal",IF($K3&lt;$D$52,IF($K3&gt;0,"NEW","" )," "))</f>
        <v/>
      </c>
      <c r="N3" s="175" t="str">
        <f>IF($K3&lt;=$D$53,IF($K3&gt;0,"YES","" )," ")</f>
        <v/>
      </c>
      <c r="O3" s="176" t="str">
        <f>IF($K3&lt;=$D$54,IF($K3&gt;0,"YES","" )," ")</f>
        <v/>
      </c>
      <c r="P3" s="55" t="str">
        <f>IF(K3&gt;0,RANK(K3,$K$3:$K$20,1),"No Runner")</f>
        <v>No Runner</v>
      </c>
      <c r="Q3" s="56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6" t="str">
        <f t="shared" ref="T3:T9" si="2">IF(K3&gt;0,IF(P3=1,"",COUNT($S$3:$S$38)+1-RANK(S3,$S$3:$S$38,0)),"")</f>
        <v/>
      </c>
      <c r="U3" s="354"/>
      <c r="V3" s="358"/>
      <c r="W3" s="359"/>
      <c r="X3" s="359"/>
      <c r="Y3" s="360"/>
      <c r="Z3" s="344"/>
      <c r="AA3" s="267">
        <v>2</v>
      </c>
      <c r="AB3" s="268" t="s">
        <v>95</v>
      </c>
      <c r="AC3" s="277" t="s">
        <v>96</v>
      </c>
    </row>
    <row r="4" spans="1:29" ht="9.9499999999999993" customHeight="1">
      <c r="A4" s="344"/>
      <c r="B4" s="345"/>
      <c r="C4" s="348"/>
      <c r="D4" s="349"/>
      <c r="E4" s="338"/>
      <c r="F4" s="339"/>
      <c r="G4" s="340"/>
      <c r="H4" s="13" t="str">
        <f t="shared" si="0"/>
        <v/>
      </c>
      <c r="I4" s="13" t="str">
        <f t="shared" si="1"/>
        <v/>
      </c>
      <c r="J4" s="260"/>
      <c r="K4" s="299"/>
      <c r="L4" s="299"/>
      <c r="M4" s="177" t="str">
        <f t="shared" ref="M4:M54" si="3">IF($K4=$D$52,"Equal",IF($K4&lt;$D$52,IF($K4&gt;0,"NEW","" )," "))</f>
        <v/>
      </c>
      <c r="N4" s="178" t="str">
        <f t="shared" ref="N4:N54" si="4">IF($K4&lt;=$D$53,IF($K4&gt;0,"YES","" )," ")</f>
        <v/>
      </c>
      <c r="O4" s="179" t="str">
        <f t="shared" ref="O4:O54" si="5">IF($K4&lt;=$D$54,IF($K4&gt;0,"YES","" )," ")</f>
        <v/>
      </c>
      <c r="P4" s="60" t="str">
        <f t="shared" ref="P4:P20" si="6">IF(K4&gt;0,RANK(K4,$K$3:$K$20,1),"No Runner")</f>
        <v>No Runner</v>
      </c>
      <c r="Q4" s="61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61" t="str">
        <f t="shared" si="2"/>
        <v/>
      </c>
      <c r="U4" s="354"/>
      <c r="V4" s="323" t="s">
        <v>20</v>
      </c>
      <c r="W4" s="324"/>
      <c r="X4" s="324"/>
      <c r="Y4" s="325"/>
      <c r="Z4" s="344"/>
      <c r="AA4" s="267">
        <v>99</v>
      </c>
      <c r="AB4" s="268" t="s">
        <v>101</v>
      </c>
      <c r="AC4" s="277" t="s">
        <v>57</v>
      </c>
    </row>
    <row r="5" spans="1:29" ht="9.9499999999999993" customHeight="1">
      <c r="A5" s="344"/>
      <c r="B5" s="345"/>
      <c r="C5" s="348"/>
      <c r="D5" s="349"/>
      <c r="E5" s="338"/>
      <c r="F5" s="339"/>
      <c r="G5" s="340"/>
      <c r="H5" s="13" t="str">
        <f t="shared" si="0"/>
        <v/>
      </c>
      <c r="I5" s="13" t="str">
        <f t="shared" si="1"/>
        <v/>
      </c>
      <c r="J5" s="260"/>
      <c r="K5" s="299"/>
      <c r="L5" s="299"/>
      <c r="M5" s="177" t="str">
        <f t="shared" si="3"/>
        <v/>
      </c>
      <c r="N5" s="178" t="str">
        <f t="shared" si="4"/>
        <v/>
      </c>
      <c r="O5" s="179" t="str">
        <f t="shared" si="5"/>
        <v/>
      </c>
      <c r="P5" s="60" t="str">
        <f t="shared" si="6"/>
        <v>No Runner</v>
      </c>
      <c r="Q5" s="61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61" t="str">
        <f t="shared" si="2"/>
        <v/>
      </c>
      <c r="U5" s="354"/>
      <c r="V5" s="326"/>
      <c r="W5" s="327"/>
      <c r="X5" s="327"/>
      <c r="Y5" s="328"/>
      <c r="Z5" s="344"/>
      <c r="AA5" s="267">
        <v>100</v>
      </c>
      <c r="AB5" s="268" t="s">
        <v>102</v>
      </c>
      <c r="AC5" s="277" t="s">
        <v>57</v>
      </c>
    </row>
    <row r="6" spans="1:29" ht="9.9499999999999993" customHeight="1">
      <c r="A6" s="344"/>
      <c r="B6" s="345"/>
      <c r="C6" s="348"/>
      <c r="D6" s="349"/>
      <c r="E6" s="338"/>
      <c r="F6" s="339"/>
      <c r="G6" s="340"/>
      <c r="H6" s="13" t="str">
        <f t="shared" si="0"/>
        <v/>
      </c>
      <c r="I6" s="13" t="str">
        <f t="shared" si="1"/>
        <v/>
      </c>
      <c r="J6" s="260"/>
      <c r="K6" s="299"/>
      <c r="L6" s="299"/>
      <c r="M6" s="177" t="str">
        <f t="shared" si="3"/>
        <v/>
      </c>
      <c r="N6" s="178" t="str">
        <f t="shared" si="4"/>
        <v/>
      </c>
      <c r="O6" s="179" t="str">
        <f t="shared" si="5"/>
        <v/>
      </c>
      <c r="P6" s="60" t="str">
        <f t="shared" si="6"/>
        <v>No Runner</v>
      </c>
      <c r="Q6" s="61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61" t="str">
        <f t="shared" si="2"/>
        <v/>
      </c>
      <c r="U6" s="354"/>
      <c r="V6" s="329"/>
      <c r="W6" s="330"/>
      <c r="X6" s="330"/>
      <c r="Y6" s="331"/>
      <c r="Z6" s="344"/>
      <c r="AA6" s="267">
        <v>213</v>
      </c>
      <c r="AB6" s="268" t="s">
        <v>118</v>
      </c>
      <c r="AC6" s="277" t="s">
        <v>70</v>
      </c>
    </row>
    <row r="7" spans="1:29" ht="9.9499999999999993" customHeight="1">
      <c r="A7" s="344"/>
      <c r="B7" s="345"/>
      <c r="C7" s="348"/>
      <c r="D7" s="349"/>
      <c r="E7" s="338"/>
      <c r="F7" s="339"/>
      <c r="G7" s="340"/>
      <c r="H7" s="13" t="str">
        <f t="shared" si="0"/>
        <v/>
      </c>
      <c r="I7" s="13" t="str">
        <f t="shared" si="1"/>
        <v/>
      </c>
      <c r="J7" s="260"/>
      <c r="K7" s="299"/>
      <c r="L7" s="299"/>
      <c r="M7" s="177" t="str">
        <f t="shared" si="3"/>
        <v/>
      </c>
      <c r="N7" s="178" t="str">
        <f t="shared" si="4"/>
        <v/>
      </c>
      <c r="O7" s="179" t="str">
        <f t="shared" si="5"/>
        <v/>
      </c>
      <c r="P7" s="60" t="str">
        <f t="shared" si="6"/>
        <v>No Runner</v>
      </c>
      <c r="Q7" s="61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61" t="str">
        <f t="shared" si="2"/>
        <v/>
      </c>
      <c r="U7" s="354"/>
      <c r="V7" s="332" t="s">
        <v>50</v>
      </c>
      <c r="W7" s="333"/>
      <c r="X7" s="333"/>
      <c r="Y7" s="334"/>
      <c r="Z7" s="344"/>
      <c r="AA7" s="267">
        <v>348</v>
      </c>
      <c r="AB7" s="268" t="s">
        <v>142</v>
      </c>
      <c r="AC7" s="277" t="s">
        <v>81</v>
      </c>
    </row>
    <row r="8" spans="1:29" ht="9.9499999999999993" customHeight="1">
      <c r="A8" s="344"/>
      <c r="B8" s="345"/>
      <c r="C8" s="348"/>
      <c r="D8" s="349"/>
      <c r="E8" s="338"/>
      <c r="F8" s="339"/>
      <c r="G8" s="340"/>
      <c r="H8" s="13" t="str">
        <f t="shared" si="0"/>
        <v/>
      </c>
      <c r="I8" s="13" t="str">
        <f t="shared" si="1"/>
        <v/>
      </c>
      <c r="J8" s="260"/>
      <c r="K8" s="299"/>
      <c r="L8" s="299"/>
      <c r="M8" s="177" t="str">
        <f t="shared" si="3"/>
        <v/>
      </c>
      <c r="N8" s="178" t="str">
        <f t="shared" si="4"/>
        <v/>
      </c>
      <c r="O8" s="179" t="str">
        <f t="shared" si="5"/>
        <v/>
      </c>
      <c r="P8" s="60" t="str">
        <f t="shared" si="6"/>
        <v>No Runner</v>
      </c>
      <c r="Q8" s="61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61" t="str">
        <f t="shared" si="2"/>
        <v/>
      </c>
      <c r="U8" s="354"/>
      <c r="V8" s="326"/>
      <c r="W8" s="327"/>
      <c r="X8" s="327"/>
      <c r="Y8" s="328"/>
      <c r="Z8" s="344"/>
      <c r="AA8" s="267">
        <v>426</v>
      </c>
      <c r="AB8" s="268" t="s">
        <v>165</v>
      </c>
      <c r="AC8" s="277" t="s">
        <v>61</v>
      </c>
    </row>
    <row r="9" spans="1:29" ht="9.9499999999999993" customHeight="1">
      <c r="A9" s="344"/>
      <c r="B9" s="345"/>
      <c r="C9" s="348"/>
      <c r="D9" s="349"/>
      <c r="E9" s="338"/>
      <c r="F9" s="339"/>
      <c r="G9" s="340"/>
      <c r="H9" s="12" t="str">
        <f t="shared" si="0"/>
        <v/>
      </c>
      <c r="I9" s="12" t="str">
        <f t="shared" si="1"/>
        <v/>
      </c>
      <c r="J9" s="260"/>
      <c r="K9" s="299"/>
      <c r="L9" s="299"/>
      <c r="M9" s="177" t="str">
        <f t="shared" si="3"/>
        <v/>
      </c>
      <c r="N9" s="178" t="str">
        <f t="shared" si="4"/>
        <v/>
      </c>
      <c r="O9" s="179" t="str">
        <f t="shared" si="5"/>
        <v/>
      </c>
      <c r="P9" s="60" t="str">
        <f t="shared" si="6"/>
        <v>No Runner</v>
      </c>
      <c r="Q9" s="61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61" t="str">
        <f t="shared" si="2"/>
        <v/>
      </c>
      <c r="U9" s="354"/>
      <c r="V9" s="329"/>
      <c r="W9" s="330"/>
      <c r="X9" s="330"/>
      <c r="Y9" s="331"/>
      <c r="Z9" s="344"/>
      <c r="AA9" s="267">
        <v>455</v>
      </c>
      <c r="AB9" s="268" t="s">
        <v>177</v>
      </c>
      <c r="AC9" s="277" t="s">
        <v>175</v>
      </c>
    </row>
    <row r="10" spans="1:29" ht="9.9499999999999993" customHeight="1">
      <c r="A10" s="344"/>
      <c r="B10" s="345"/>
      <c r="C10" s="348"/>
      <c r="D10" s="349"/>
      <c r="E10" s="338"/>
      <c r="F10" s="339"/>
      <c r="G10" s="340"/>
      <c r="H10" s="246" t="str">
        <f t="shared" ref="H10:H38" si="9">IFERROR(VLOOKUP($J10,$AA$2:$AC$38,2,0),"")</f>
        <v/>
      </c>
      <c r="I10" s="246" t="str">
        <f t="shared" ref="I10:I38" si="10">IFERROR(VLOOKUP($J10,$AA$2:$AC$38,3,0),"")</f>
        <v/>
      </c>
      <c r="J10" s="296"/>
      <c r="K10" s="301"/>
      <c r="L10" s="301"/>
      <c r="M10" s="247" t="str">
        <f t="shared" si="3"/>
        <v/>
      </c>
      <c r="N10" s="248" t="str">
        <f t="shared" si="4"/>
        <v/>
      </c>
      <c r="O10" s="249" t="str">
        <f t="shared" si="5"/>
        <v/>
      </c>
      <c r="P10" s="250" t="str">
        <f t="shared" si="6"/>
        <v>No Runner</v>
      </c>
      <c r="Q10" s="61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>IF(K10&gt;0,IF(P10=1,"First",K10),"No Runner")</f>
        <v>No Runner</v>
      </c>
      <c r="T10" s="61" t="str">
        <f>IF(K10&gt;0,IF(P10=1,"",COUNT($S$3:$S$38)+1-RANK(S10,$S$3:$S$38,0)),"")</f>
        <v/>
      </c>
      <c r="U10" s="354"/>
      <c r="V10" s="242"/>
      <c r="W10" s="243"/>
      <c r="X10" s="243"/>
      <c r="Y10" s="244"/>
      <c r="Z10" s="344"/>
      <c r="AA10" s="267">
        <v>499</v>
      </c>
      <c r="AB10" s="268" t="s">
        <v>186</v>
      </c>
      <c r="AC10" s="277" t="s">
        <v>82</v>
      </c>
    </row>
    <row r="11" spans="1:29" ht="9.9499999999999993" customHeight="1">
      <c r="A11" s="344"/>
      <c r="B11" s="345"/>
      <c r="C11" s="348"/>
      <c r="D11" s="349"/>
      <c r="E11" s="338"/>
      <c r="F11" s="339"/>
      <c r="G11" s="340"/>
      <c r="H11" s="246" t="str">
        <f t="shared" si="9"/>
        <v/>
      </c>
      <c r="I11" s="246" t="str">
        <f t="shared" si="10"/>
        <v/>
      </c>
      <c r="J11" s="296"/>
      <c r="K11" s="301"/>
      <c r="L11" s="301"/>
      <c r="M11" s="247" t="str">
        <f t="shared" si="3"/>
        <v/>
      </c>
      <c r="N11" s="248" t="str">
        <f t="shared" si="4"/>
        <v/>
      </c>
      <c r="O11" s="249" t="str">
        <f t="shared" si="5"/>
        <v/>
      </c>
      <c r="P11" s="250" t="str">
        <f t="shared" si="6"/>
        <v>No Runner</v>
      </c>
      <c r="Q11" s="61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>IF(K11&gt;0,IF(P11=1,"First",K11),"No Runner")</f>
        <v>No Runner</v>
      </c>
      <c r="T11" s="61" t="str">
        <f>IF(K11&gt;0,IF(P11=1,"",COUNT($S$3:$S$38)+1-RANK(S11,$S$3:$S$38,0)),"")</f>
        <v/>
      </c>
      <c r="U11" s="354"/>
      <c r="V11" s="242"/>
      <c r="W11" s="243"/>
      <c r="X11" s="243"/>
      <c r="Y11" s="244"/>
      <c r="Z11" s="344"/>
      <c r="AA11" s="267">
        <v>621</v>
      </c>
      <c r="AB11" s="268" t="s">
        <v>203</v>
      </c>
      <c r="AC11" s="277" t="s">
        <v>202</v>
      </c>
    </row>
    <row r="12" spans="1:29" ht="9.9499999999999993" customHeight="1" thickBot="1">
      <c r="A12" s="344"/>
      <c r="B12" s="345"/>
      <c r="C12" s="348"/>
      <c r="D12" s="349"/>
      <c r="E12" s="338"/>
      <c r="F12" s="339"/>
      <c r="G12" s="340"/>
      <c r="H12" s="246" t="str">
        <f t="shared" si="9"/>
        <v/>
      </c>
      <c r="I12" s="246" t="str">
        <f t="shared" si="10"/>
        <v/>
      </c>
      <c r="J12" s="296"/>
      <c r="K12" s="301"/>
      <c r="L12" s="301"/>
      <c r="M12" s="247" t="str">
        <f t="shared" si="3"/>
        <v/>
      </c>
      <c r="N12" s="248" t="str">
        <f t="shared" si="4"/>
        <v/>
      </c>
      <c r="O12" s="249" t="str">
        <f t="shared" si="5"/>
        <v/>
      </c>
      <c r="P12" s="250" t="str">
        <f t="shared" si="6"/>
        <v>No Runner</v>
      </c>
      <c r="Q12" s="251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6" t="str">
        <f t="shared" ref="T12:T23" si="11">IF(K12&gt;0,IF(P12=1,"",COUNT($S$3:$S$38)+1-RANK(S12,$S$3:$S$38,0)),"")</f>
        <v/>
      </c>
      <c r="U12" s="354"/>
      <c r="V12" s="332" t="s">
        <v>49</v>
      </c>
      <c r="W12" s="333"/>
      <c r="X12" s="333"/>
      <c r="Y12" s="334"/>
      <c r="Z12" s="344"/>
      <c r="AA12" s="267">
        <v>634</v>
      </c>
      <c r="AB12" s="268" t="s">
        <v>206</v>
      </c>
      <c r="AC12" s="277" t="s">
        <v>202</v>
      </c>
    </row>
    <row r="13" spans="1:29" ht="9.9499999999999993" customHeight="1">
      <c r="A13" s="344"/>
      <c r="B13" s="345"/>
      <c r="C13" s="348"/>
      <c r="D13" s="349"/>
      <c r="E13" s="402"/>
      <c r="F13" s="403"/>
      <c r="G13" s="404"/>
      <c r="H13" s="246" t="str">
        <f t="shared" si="9"/>
        <v/>
      </c>
      <c r="I13" s="246" t="str">
        <f t="shared" si="10"/>
        <v/>
      </c>
      <c r="J13" s="296"/>
      <c r="K13" s="301"/>
      <c r="L13" s="301"/>
      <c r="M13" s="247" t="str">
        <f t="shared" si="3"/>
        <v/>
      </c>
      <c r="N13" s="248" t="str">
        <f t="shared" si="4"/>
        <v/>
      </c>
      <c r="O13" s="249" t="str">
        <f t="shared" si="5"/>
        <v/>
      </c>
      <c r="P13" s="250" t="str">
        <f t="shared" si="6"/>
        <v>No Runner</v>
      </c>
      <c r="Q13" s="251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6" t="str">
        <f t="shared" si="11"/>
        <v/>
      </c>
      <c r="U13" s="354"/>
      <c r="V13" s="326"/>
      <c r="W13" s="327"/>
      <c r="X13" s="327"/>
      <c r="Y13" s="328"/>
      <c r="Z13" s="344"/>
      <c r="AA13" s="267">
        <v>829</v>
      </c>
      <c r="AB13" s="268" t="s">
        <v>239</v>
      </c>
      <c r="AC13" s="277" t="s">
        <v>240</v>
      </c>
    </row>
    <row r="14" spans="1:29" ht="9.9499999999999993" customHeight="1">
      <c r="A14" s="344"/>
      <c r="B14" s="345"/>
      <c r="C14" s="348"/>
      <c r="D14" s="349"/>
      <c r="E14" s="402"/>
      <c r="F14" s="403"/>
      <c r="G14" s="404"/>
      <c r="H14" s="13" t="str">
        <f t="shared" si="9"/>
        <v/>
      </c>
      <c r="I14" s="13" t="str">
        <f t="shared" si="10"/>
        <v/>
      </c>
      <c r="J14" s="260"/>
      <c r="K14" s="299"/>
      <c r="L14" s="299"/>
      <c r="M14" s="177" t="str">
        <f t="shared" si="3"/>
        <v/>
      </c>
      <c r="N14" s="178" t="str">
        <f t="shared" si="4"/>
        <v/>
      </c>
      <c r="O14" s="179" t="str">
        <f t="shared" si="5"/>
        <v/>
      </c>
      <c r="P14" s="60" t="str">
        <f t="shared" si="6"/>
        <v>No Runner</v>
      </c>
      <c r="Q14" s="61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61" t="str">
        <f t="shared" si="11"/>
        <v/>
      </c>
      <c r="U14" s="354"/>
      <c r="V14" s="329"/>
      <c r="W14" s="330"/>
      <c r="X14" s="330"/>
      <c r="Y14" s="331"/>
      <c r="Z14" s="344"/>
      <c r="AA14" s="267">
        <v>30</v>
      </c>
      <c r="AB14" s="268" t="s">
        <v>84</v>
      </c>
      <c r="AC14" s="277" t="s">
        <v>56</v>
      </c>
    </row>
    <row r="15" spans="1:29" ht="9.9499999999999993" customHeight="1">
      <c r="A15" s="344"/>
      <c r="B15" s="345"/>
      <c r="C15" s="348"/>
      <c r="D15" s="349"/>
      <c r="E15" s="402"/>
      <c r="F15" s="403"/>
      <c r="G15" s="404"/>
      <c r="H15" s="13" t="str">
        <f t="shared" si="9"/>
        <v/>
      </c>
      <c r="I15" s="13" t="str">
        <f t="shared" si="10"/>
        <v/>
      </c>
      <c r="J15" s="260"/>
      <c r="K15" s="299"/>
      <c r="L15" s="299"/>
      <c r="M15" s="177" t="str">
        <f t="shared" si="3"/>
        <v/>
      </c>
      <c r="N15" s="178" t="str">
        <f t="shared" si="4"/>
        <v/>
      </c>
      <c r="O15" s="179" t="str">
        <f t="shared" si="5"/>
        <v/>
      </c>
      <c r="P15" s="60" t="str">
        <f t="shared" si="6"/>
        <v>No Runner</v>
      </c>
      <c r="Q15" s="61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61" t="str">
        <f t="shared" si="11"/>
        <v/>
      </c>
      <c r="U15" s="354"/>
      <c r="V15" s="332" t="s">
        <v>51</v>
      </c>
      <c r="W15" s="333"/>
      <c r="X15" s="333"/>
      <c r="Y15" s="334"/>
      <c r="Z15" s="344"/>
      <c r="AA15" s="267"/>
      <c r="AB15" s="268"/>
      <c r="AC15" s="277"/>
    </row>
    <row r="16" spans="1:29" ht="9.9499999999999993" customHeight="1">
      <c r="A16" s="344"/>
      <c r="B16" s="345"/>
      <c r="C16" s="348"/>
      <c r="D16" s="349"/>
      <c r="E16" s="402"/>
      <c r="F16" s="403"/>
      <c r="G16" s="404"/>
      <c r="H16" s="13" t="str">
        <f t="shared" si="9"/>
        <v/>
      </c>
      <c r="I16" s="13" t="str">
        <f t="shared" si="10"/>
        <v/>
      </c>
      <c r="J16" s="260"/>
      <c r="K16" s="299"/>
      <c r="L16" s="299"/>
      <c r="M16" s="177" t="str">
        <f t="shared" si="3"/>
        <v/>
      </c>
      <c r="N16" s="178" t="str">
        <f t="shared" si="4"/>
        <v/>
      </c>
      <c r="O16" s="179" t="str">
        <f t="shared" si="5"/>
        <v/>
      </c>
      <c r="P16" s="60" t="str">
        <f t="shared" si="6"/>
        <v>No Runner</v>
      </c>
      <c r="Q16" s="61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61" t="str">
        <f t="shared" si="11"/>
        <v/>
      </c>
      <c r="U16" s="354"/>
      <c r="V16" s="326"/>
      <c r="W16" s="327"/>
      <c r="X16" s="327"/>
      <c r="Y16" s="328"/>
      <c r="Z16" s="344"/>
      <c r="AA16" s="267"/>
      <c r="AB16" s="268"/>
      <c r="AC16" s="277"/>
    </row>
    <row r="17" spans="1:29" ht="9.9499999999999993" customHeight="1">
      <c r="A17" s="344"/>
      <c r="B17" s="345"/>
      <c r="C17" s="348"/>
      <c r="D17" s="349"/>
      <c r="E17" s="402"/>
      <c r="F17" s="403"/>
      <c r="G17" s="404"/>
      <c r="H17" s="13" t="str">
        <f t="shared" si="9"/>
        <v/>
      </c>
      <c r="I17" s="13" t="str">
        <f t="shared" si="10"/>
        <v/>
      </c>
      <c r="J17" s="260"/>
      <c r="K17" s="299"/>
      <c r="L17" s="299"/>
      <c r="M17" s="177" t="str">
        <f t="shared" si="3"/>
        <v/>
      </c>
      <c r="N17" s="178" t="str">
        <f t="shared" si="4"/>
        <v/>
      </c>
      <c r="O17" s="179" t="str">
        <f t="shared" si="5"/>
        <v/>
      </c>
      <c r="P17" s="60" t="str">
        <f t="shared" si="6"/>
        <v>No Runner</v>
      </c>
      <c r="Q17" s="61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61" t="str">
        <f t="shared" si="11"/>
        <v/>
      </c>
      <c r="U17" s="354"/>
      <c r="V17" s="329"/>
      <c r="W17" s="330"/>
      <c r="X17" s="330"/>
      <c r="Y17" s="331"/>
      <c r="Z17" s="344"/>
      <c r="AA17" s="267"/>
      <c r="AB17" s="268"/>
      <c r="AC17" s="277"/>
    </row>
    <row r="18" spans="1:29" ht="9.9499999999999993" customHeight="1">
      <c r="A18" s="344"/>
      <c r="B18" s="345"/>
      <c r="C18" s="348"/>
      <c r="D18" s="349"/>
      <c r="E18" s="402"/>
      <c r="F18" s="403"/>
      <c r="G18" s="404"/>
      <c r="H18" s="15" t="str">
        <f t="shared" si="9"/>
        <v/>
      </c>
      <c r="I18" s="15" t="str">
        <f t="shared" si="10"/>
        <v/>
      </c>
      <c r="J18" s="260"/>
      <c r="K18" s="299"/>
      <c r="L18" s="299"/>
      <c r="M18" s="177" t="str">
        <f t="shared" si="3"/>
        <v/>
      </c>
      <c r="N18" s="178" t="str">
        <f t="shared" si="4"/>
        <v/>
      </c>
      <c r="O18" s="179" t="str">
        <f t="shared" si="5"/>
        <v/>
      </c>
      <c r="P18" s="60" t="str">
        <f t="shared" si="6"/>
        <v>No Runner</v>
      </c>
      <c r="Q18" s="61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61" t="str">
        <f t="shared" si="11"/>
        <v/>
      </c>
      <c r="U18" s="354"/>
      <c r="V18" s="332" t="s">
        <v>52</v>
      </c>
      <c r="W18" s="333"/>
      <c r="X18" s="333"/>
      <c r="Y18" s="334"/>
      <c r="Z18" s="344"/>
      <c r="AA18" s="267"/>
      <c r="AB18" s="268"/>
      <c r="AC18" s="277"/>
    </row>
    <row r="19" spans="1:29" ht="9.9499999999999993" customHeight="1">
      <c r="A19" s="344"/>
      <c r="B19" s="345"/>
      <c r="C19" s="348"/>
      <c r="D19" s="349"/>
      <c r="E19" s="402"/>
      <c r="F19" s="403"/>
      <c r="G19" s="404"/>
      <c r="H19" s="7" t="str">
        <f t="shared" si="9"/>
        <v/>
      </c>
      <c r="I19" s="10" t="str">
        <f t="shared" si="10"/>
        <v/>
      </c>
      <c r="J19" s="262"/>
      <c r="K19" s="299"/>
      <c r="L19" s="299"/>
      <c r="M19" s="177" t="str">
        <f t="shared" si="3"/>
        <v/>
      </c>
      <c r="N19" s="178" t="str">
        <f t="shared" si="4"/>
        <v/>
      </c>
      <c r="O19" s="179" t="str">
        <f t="shared" si="5"/>
        <v/>
      </c>
      <c r="P19" s="60" t="str">
        <f t="shared" si="6"/>
        <v>No Runner</v>
      </c>
      <c r="Q19" s="61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61" t="str">
        <f t="shared" si="11"/>
        <v/>
      </c>
      <c r="U19" s="354"/>
      <c r="V19" s="326"/>
      <c r="W19" s="327"/>
      <c r="X19" s="327"/>
      <c r="Y19" s="328"/>
      <c r="Z19" s="344"/>
      <c r="AA19" s="267"/>
      <c r="AB19" s="268"/>
      <c r="AC19" s="277"/>
    </row>
    <row r="20" spans="1:29" ht="9.9499999999999993" customHeight="1" thickBot="1">
      <c r="A20" s="344"/>
      <c r="B20" s="345"/>
      <c r="C20" s="348"/>
      <c r="D20" s="349"/>
      <c r="E20" s="405"/>
      <c r="F20" s="406"/>
      <c r="G20" s="407"/>
      <c r="H20" s="9" t="str">
        <f t="shared" si="9"/>
        <v/>
      </c>
      <c r="I20" s="11" t="str">
        <f t="shared" si="10"/>
        <v/>
      </c>
      <c r="J20" s="276"/>
      <c r="K20" s="300"/>
      <c r="L20" s="300"/>
      <c r="M20" s="180" t="str">
        <f t="shared" si="3"/>
        <v/>
      </c>
      <c r="N20" s="181" t="str">
        <f t="shared" si="4"/>
        <v/>
      </c>
      <c r="O20" s="182" t="str">
        <f t="shared" si="5"/>
        <v/>
      </c>
      <c r="P20" s="65" t="str">
        <f t="shared" si="6"/>
        <v>No Runner</v>
      </c>
      <c r="Q20" s="66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6" t="str">
        <f t="shared" si="11"/>
        <v/>
      </c>
      <c r="U20" s="354"/>
      <c r="V20" s="329"/>
      <c r="W20" s="330"/>
      <c r="X20" s="330"/>
      <c r="Y20" s="331"/>
      <c r="Z20" s="344"/>
      <c r="AA20" s="267"/>
      <c r="AB20" s="268"/>
      <c r="AC20" s="277"/>
    </row>
    <row r="21" spans="1:29" ht="9.9499999999999993" customHeight="1">
      <c r="A21" s="344"/>
      <c r="B21" s="345"/>
      <c r="C21" s="348"/>
      <c r="D21" s="349"/>
      <c r="E21" s="335" t="s">
        <v>6</v>
      </c>
      <c r="F21" s="336"/>
      <c r="G21" s="337"/>
      <c r="H21" s="17" t="str">
        <f t="shared" si="9"/>
        <v/>
      </c>
      <c r="I21" s="17" t="str">
        <f t="shared" si="10"/>
        <v/>
      </c>
      <c r="J21" s="286"/>
      <c r="K21" s="298"/>
      <c r="L21" s="298"/>
      <c r="M21" s="174" t="str">
        <f t="shared" si="3"/>
        <v/>
      </c>
      <c r="N21" s="175" t="str">
        <f t="shared" si="4"/>
        <v/>
      </c>
      <c r="O21" s="176" t="str">
        <f t="shared" si="5"/>
        <v/>
      </c>
      <c r="P21" s="55" t="str">
        <f>IF(K21&gt;0,RANK(K21,$K$21:$K$38,1),"No Runner")</f>
        <v>No Runner</v>
      </c>
      <c r="Q21" s="56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6" t="str">
        <f t="shared" si="11"/>
        <v/>
      </c>
      <c r="U21" s="354"/>
      <c r="V21" s="332" t="s">
        <v>53</v>
      </c>
      <c r="W21" s="333"/>
      <c r="X21" s="333"/>
      <c r="Y21" s="334"/>
      <c r="Z21" s="344"/>
      <c r="AA21" s="267"/>
      <c r="AB21" s="268"/>
      <c r="AC21" s="277"/>
    </row>
    <row r="22" spans="1:29" ht="9.9499999999999993" customHeight="1">
      <c r="A22" s="344"/>
      <c r="B22" s="345"/>
      <c r="C22" s="348"/>
      <c r="D22" s="349"/>
      <c r="E22" s="338"/>
      <c r="F22" s="339"/>
      <c r="G22" s="340"/>
      <c r="H22" s="13" t="str">
        <f t="shared" si="9"/>
        <v/>
      </c>
      <c r="I22" s="13" t="str">
        <f t="shared" si="10"/>
        <v/>
      </c>
      <c r="J22" s="260"/>
      <c r="K22" s="299"/>
      <c r="L22" s="299"/>
      <c r="M22" s="177" t="str">
        <f t="shared" si="3"/>
        <v/>
      </c>
      <c r="N22" s="178" t="str">
        <f t="shared" si="4"/>
        <v/>
      </c>
      <c r="O22" s="179" t="str">
        <f t="shared" si="5"/>
        <v/>
      </c>
      <c r="P22" s="60" t="str">
        <f t="shared" ref="P22:P38" si="12">IF(K22&gt;0,RANK(K22,$K$21:$K$38,1),"No Runner")</f>
        <v>No Runner</v>
      </c>
      <c r="Q22" s="61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61" t="str">
        <f t="shared" si="11"/>
        <v/>
      </c>
      <c r="U22" s="354"/>
      <c r="V22" s="326"/>
      <c r="W22" s="327"/>
      <c r="X22" s="327"/>
      <c r="Y22" s="328"/>
      <c r="Z22" s="344"/>
      <c r="AA22" s="267"/>
      <c r="AB22" s="268"/>
      <c r="AC22" s="277"/>
    </row>
    <row r="23" spans="1:29" ht="9.9499999999999993" customHeight="1">
      <c r="A23" s="344"/>
      <c r="B23" s="345"/>
      <c r="C23" s="348"/>
      <c r="D23" s="349"/>
      <c r="E23" s="338"/>
      <c r="F23" s="339"/>
      <c r="G23" s="340"/>
      <c r="H23" s="12" t="str">
        <f t="shared" si="9"/>
        <v/>
      </c>
      <c r="I23" s="12" t="str">
        <f t="shared" si="10"/>
        <v/>
      </c>
      <c r="J23" s="260"/>
      <c r="K23" s="299"/>
      <c r="L23" s="299"/>
      <c r="M23" s="177" t="str">
        <f t="shared" si="3"/>
        <v/>
      </c>
      <c r="N23" s="178" t="str">
        <f t="shared" si="4"/>
        <v/>
      </c>
      <c r="O23" s="179" t="str">
        <f t="shared" si="5"/>
        <v/>
      </c>
      <c r="P23" s="60" t="str">
        <f t="shared" si="12"/>
        <v>No Runner</v>
      </c>
      <c r="Q23" s="61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61" t="str">
        <f t="shared" si="11"/>
        <v/>
      </c>
      <c r="U23" s="354"/>
      <c r="V23" s="329"/>
      <c r="W23" s="330"/>
      <c r="X23" s="330"/>
      <c r="Y23" s="331"/>
      <c r="Z23" s="344"/>
      <c r="AA23" s="267"/>
      <c r="AB23" s="268"/>
      <c r="AC23" s="277"/>
    </row>
    <row r="24" spans="1:29" ht="9.9499999999999993" customHeight="1">
      <c r="A24" s="344"/>
      <c r="B24" s="345"/>
      <c r="C24" s="348"/>
      <c r="D24" s="349"/>
      <c r="E24" s="338"/>
      <c r="F24" s="339"/>
      <c r="G24" s="340"/>
      <c r="H24" s="12" t="str">
        <f t="shared" si="9"/>
        <v/>
      </c>
      <c r="I24" s="12" t="str">
        <f t="shared" si="10"/>
        <v/>
      </c>
      <c r="J24" s="260"/>
      <c r="K24" s="299"/>
      <c r="L24" s="299"/>
      <c r="M24" s="177" t="str">
        <f t="shared" si="3"/>
        <v/>
      </c>
      <c r="N24" s="178" t="str">
        <f t="shared" si="4"/>
        <v/>
      </c>
      <c r="O24" s="179" t="str">
        <f t="shared" si="5"/>
        <v/>
      </c>
      <c r="P24" s="60" t="str">
        <f t="shared" si="12"/>
        <v>No Runner</v>
      </c>
      <c r="Q24" s="61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>IF(K24&gt;0,IF(P24=1,"First",K24),"No Runner")</f>
        <v>No Runner</v>
      </c>
      <c r="T24" s="61" t="str">
        <f>IF(K24&gt;0,IF(P24=1,"",COUNT($S$3:$S$38)+1-RANK(S24,$S$3:$S$38,0)),"")</f>
        <v/>
      </c>
      <c r="U24" s="354"/>
      <c r="V24" s="242"/>
      <c r="W24" s="243"/>
      <c r="X24" s="243"/>
      <c r="Y24" s="244"/>
      <c r="Z24" s="344"/>
      <c r="AA24" s="267"/>
      <c r="AB24" s="268"/>
      <c r="AC24" s="277"/>
    </row>
    <row r="25" spans="1:29" ht="9.9499999999999993" customHeight="1">
      <c r="A25" s="344"/>
      <c r="B25" s="345"/>
      <c r="C25" s="348"/>
      <c r="D25" s="349"/>
      <c r="E25" s="338"/>
      <c r="F25" s="339"/>
      <c r="G25" s="340"/>
      <c r="H25" s="12" t="str">
        <f t="shared" si="9"/>
        <v/>
      </c>
      <c r="I25" s="12" t="str">
        <f t="shared" si="10"/>
        <v/>
      </c>
      <c r="J25" s="260"/>
      <c r="K25" s="299"/>
      <c r="L25" s="299"/>
      <c r="M25" s="177" t="str">
        <f t="shared" si="3"/>
        <v/>
      </c>
      <c r="N25" s="178" t="str">
        <f t="shared" si="4"/>
        <v/>
      </c>
      <c r="O25" s="179" t="str">
        <f t="shared" si="5"/>
        <v/>
      </c>
      <c r="P25" s="60" t="str">
        <f t="shared" si="12"/>
        <v>No Runner</v>
      </c>
      <c r="Q25" s="61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>IF(K25&gt;0,IF(P25=1,"First",K25),"No Runner")</f>
        <v>No Runner</v>
      </c>
      <c r="T25" s="61" t="str">
        <f>IF(K25&gt;0,IF(P25=1,"",COUNT($S$3:$S$38)+1-RANK(S25,$S$3:$S$38,0)),"")</f>
        <v/>
      </c>
      <c r="U25" s="354"/>
      <c r="V25" s="242"/>
      <c r="W25" s="243"/>
      <c r="X25" s="243"/>
      <c r="Y25" s="244"/>
      <c r="Z25" s="344"/>
      <c r="AA25" s="267"/>
      <c r="AB25" s="268"/>
      <c r="AC25" s="277"/>
    </row>
    <row r="26" spans="1:29" ht="9.9499999999999993" customHeight="1">
      <c r="A26" s="344"/>
      <c r="B26" s="345"/>
      <c r="C26" s="348"/>
      <c r="D26" s="349"/>
      <c r="E26" s="338"/>
      <c r="F26" s="339"/>
      <c r="G26" s="340"/>
      <c r="H26" s="12" t="str">
        <f t="shared" si="9"/>
        <v/>
      </c>
      <c r="I26" s="12" t="str">
        <f t="shared" si="10"/>
        <v/>
      </c>
      <c r="J26" s="260"/>
      <c r="K26" s="299"/>
      <c r="L26" s="299"/>
      <c r="M26" s="177" t="str">
        <f t="shared" si="3"/>
        <v/>
      </c>
      <c r="N26" s="178" t="str">
        <f t="shared" si="4"/>
        <v/>
      </c>
      <c r="O26" s="179" t="str">
        <f t="shared" si="5"/>
        <v/>
      </c>
      <c r="P26" s="60" t="str">
        <f t="shared" si="12"/>
        <v>No Runner</v>
      </c>
      <c r="Q26" s="61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>IF(K26&gt;0,IF(P26=1,"First",K26),"No Runner")</f>
        <v>No Runner</v>
      </c>
      <c r="T26" s="61" t="str">
        <f>IF(K26&gt;0,IF(P26=1,"",COUNT($S$3:$S$38)+1-RANK(S26,$S$3:$S$38,0)),"")</f>
        <v/>
      </c>
      <c r="U26" s="354"/>
      <c r="V26" s="366"/>
      <c r="W26" s="367"/>
      <c r="X26" s="367"/>
      <c r="Y26" s="368"/>
      <c r="Z26" s="344"/>
      <c r="AA26" s="267"/>
      <c r="AB26" s="268"/>
      <c r="AC26" s="277"/>
    </row>
    <row r="27" spans="1:29" ht="9.9499999999999993" customHeight="1">
      <c r="A27" s="344"/>
      <c r="B27" s="345"/>
      <c r="C27" s="348"/>
      <c r="D27" s="349"/>
      <c r="E27" s="338"/>
      <c r="F27" s="339"/>
      <c r="G27" s="340"/>
      <c r="H27" s="13" t="str">
        <f t="shared" si="9"/>
        <v/>
      </c>
      <c r="I27" s="13" t="str">
        <f t="shared" si="10"/>
        <v/>
      </c>
      <c r="J27" s="260"/>
      <c r="K27" s="299"/>
      <c r="L27" s="299"/>
      <c r="M27" s="177" t="str">
        <f t="shared" si="3"/>
        <v/>
      </c>
      <c r="N27" s="178" t="str">
        <f t="shared" si="4"/>
        <v/>
      </c>
      <c r="O27" s="179" t="str">
        <f t="shared" si="5"/>
        <v/>
      </c>
      <c r="P27" s="60" t="str">
        <f t="shared" si="12"/>
        <v>No Runner</v>
      </c>
      <c r="Q27" s="61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61" t="str">
        <f t="shared" ref="T27:T38" si="13">IF(K27&gt;0,IF(P27=1,"",COUNT($S$3:$S$38)+1-RANK(S27,$S$3:$S$38,0)),"")</f>
        <v/>
      </c>
      <c r="U27" s="354"/>
      <c r="V27" s="369"/>
      <c r="W27" s="370"/>
      <c r="X27" s="370"/>
      <c r="Y27" s="371"/>
      <c r="Z27" s="344"/>
      <c r="AA27" s="267"/>
      <c r="AB27" s="268"/>
      <c r="AC27" s="277"/>
    </row>
    <row r="28" spans="1:29" ht="9.9499999999999993" customHeight="1">
      <c r="A28" s="344"/>
      <c r="B28" s="345"/>
      <c r="C28" s="348"/>
      <c r="D28" s="349"/>
      <c r="E28" s="338"/>
      <c r="F28" s="339"/>
      <c r="G28" s="340"/>
      <c r="H28" s="13" t="str">
        <f t="shared" si="9"/>
        <v/>
      </c>
      <c r="I28" s="13" t="str">
        <f t="shared" si="10"/>
        <v/>
      </c>
      <c r="J28" s="260"/>
      <c r="K28" s="299"/>
      <c r="L28" s="299"/>
      <c r="M28" s="177" t="str">
        <f t="shared" si="3"/>
        <v/>
      </c>
      <c r="N28" s="178" t="str">
        <f t="shared" si="4"/>
        <v/>
      </c>
      <c r="O28" s="179" t="str">
        <f t="shared" si="5"/>
        <v/>
      </c>
      <c r="P28" s="60" t="str">
        <f t="shared" si="12"/>
        <v>No Runner</v>
      </c>
      <c r="Q28" s="61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61" t="str">
        <f t="shared" si="13"/>
        <v/>
      </c>
      <c r="U28" s="354"/>
      <c r="V28" s="372"/>
      <c r="W28" s="373"/>
      <c r="X28" s="373"/>
      <c r="Y28" s="374"/>
      <c r="Z28" s="344"/>
      <c r="AA28" s="267"/>
      <c r="AB28" s="268"/>
      <c r="AC28" s="277"/>
    </row>
    <row r="29" spans="1:29" ht="9.9499999999999993" customHeight="1">
      <c r="A29" s="344"/>
      <c r="B29" s="345"/>
      <c r="C29" s="348"/>
      <c r="D29" s="349"/>
      <c r="E29" s="338"/>
      <c r="F29" s="339"/>
      <c r="G29" s="340"/>
      <c r="H29" s="7" t="str">
        <f t="shared" si="9"/>
        <v/>
      </c>
      <c r="I29" s="10" t="str">
        <f t="shared" si="10"/>
        <v/>
      </c>
      <c r="J29" s="262"/>
      <c r="K29" s="299"/>
      <c r="L29" s="299"/>
      <c r="M29" s="177" t="str">
        <f t="shared" si="3"/>
        <v/>
      </c>
      <c r="N29" s="178" t="str">
        <f t="shared" si="4"/>
        <v/>
      </c>
      <c r="O29" s="179" t="str">
        <f t="shared" si="5"/>
        <v/>
      </c>
      <c r="P29" s="60" t="str">
        <f t="shared" si="12"/>
        <v>No Runner</v>
      </c>
      <c r="Q29" s="61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61" t="str">
        <f t="shared" si="13"/>
        <v/>
      </c>
      <c r="U29" s="354"/>
      <c r="V29" s="366"/>
      <c r="W29" s="367"/>
      <c r="X29" s="367"/>
      <c r="Y29" s="368"/>
      <c r="Z29" s="344"/>
      <c r="AA29" s="267"/>
      <c r="AB29" s="268"/>
      <c r="AC29" s="277"/>
    </row>
    <row r="30" spans="1:29" ht="9.9499999999999993" customHeight="1" thickBot="1">
      <c r="A30" s="344"/>
      <c r="B30" s="345"/>
      <c r="C30" s="348"/>
      <c r="D30" s="349"/>
      <c r="E30" s="338"/>
      <c r="F30" s="339"/>
      <c r="G30" s="340"/>
      <c r="H30" s="246" t="str">
        <f t="shared" si="9"/>
        <v/>
      </c>
      <c r="I30" s="246" t="str">
        <f t="shared" si="10"/>
        <v/>
      </c>
      <c r="J30" s="296"/>
      <c r="K30" s="301"/>
      <c r="L30" s="301"/>
      <c r="M30" s="247" t="str">
        <f t="shared" si="3"/>
        <v/>
      </c>
      <c r="N30" s="248" t="str">
        <f t="shared" si="4"/>
        <v/>
      </c>
      <c r="O30" s="249" t="str">
        <f t="shared" si="5"/>
        <v/>
      </c>
      <c r="P30" s="250" t="str">
        <f t="shared" si="12"/>
        <v>No Runner</v>
      </c>
      <c r="Q30" s="251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6" t="str">
        <f t="shared" si="13"/>
        <v/>
      </c>
      <c r="U30" s="354"/>
      <c r="V30" s="369"/>
      <c r="W30" s="370"/>
      <c r="X30" s="370"/>
      <c r="Y30" s="371"/>
      <c r="Z30" s="344"/>
      <c r="AA30" s="267"/>
      <c r="AB30" s="268"/>
      <c r="AC30" s="277"/>
    </row>
    <row r="31" spans="1:29" ht="9.9499999999999993" customHeight="1">
      <c r="A31" s="344"/>
      <c r="B31" s="345"/>
      <c r="C31" s="348"/>
      <c r="D31" s="349"/>
      <c r="E31" s="402"/>
      <c r="F31" s="403"/>
      <c r="G31" s="404"/>
      <c r="H31" s="246" t="str">
        <f t="shared" si="9"/>
        <v/>
      </c>
      <c r="I31" s="246" t="str">
        <f t="shared" si="10"/>
        <v/>
      </c>
      <c r="J31" s="296"/>
      <c r="K31" s="301"/>
      <c r="L31" s="301"/>
      <c r="M31" s="247" t="str">
        <f t="shared" si="3"/>
        <v/>
      </c>
      <c r="N31" s="248" t="str">
        <f t="shared" si="4"/>
        <v/>
      </c>
      <c r="O31" s="249" t="str">
        <f t="shared" si="5"/>
        <v/>
      </c>
      <c r="P31" s="250" t="str">
        <f t="shared" si="12"/>
        <v>No Runner</v>
      </c>
      <c r="Q31" s="251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6" t="str">
        <f t="shared" si="13"/>
        <v/>
      </c>
      <c r="U31" s="354"/>
      <c r="V31" s="372"/>
      <c r="W31" s="373"/>
      <c r="X31" s="373"/>
      <c r="Y31" s="374"/>
      <c r="Z31" s="344"/>
      <c r="AA31" s="267"/>
      <c r="AB31" s="268"/>
      <c r="AC31" s="277"/>
    </row>
    <row r="32" spans="1:29" ht="9.9499999999999993" customHeight="1">
      <c r="A32" s="344"/>
      <c r="B32" s="345"/>
      <c r="C32" s="348"/>
      <c r="D32" s="349"/>
      <c r="E32" s="402"/>
      <c r="F32" s="403"/>
      <c r="G32" s="404"/>
      <c r="H32" s="20" t="str">
        <f t="shared" si="9"/>
        <v/>
      </c>
      <c r="I32" s="20" t="str">
        <f t="shared" si="10"/>
        <v/>
      </c>
      <c r="J32" s="260"/>
      <c r="K32" s="299"/>
      <c r="L32" s="299"/>
      <c r="M32" s="177" t="str">
        <f t="shared" si="3"/>
        <v/>
      </c>
      <c r="N32" s="178" t="str">
        <f t="shared" si="4"/>
        <v/>
      </c>
      <c r="O32" s="179" t="str">
        <f t="shared" si="5"/>
        <v/>
      </c>
      <c r="P32" s="74" t="str">
        <f t="shared" si="12"/>
        <v>No Runner</v>
      </c>
      <c r="Q32" s="61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61" t="str">
        <f t="shared" si="13"/>
        <v/>
      </c>
      <c r="U32" s="354"/>
      <c r="V32" s="366"/>
      <c r="W32" s="367"/>
      <c r="X32" s="367"/>
      <c r="Y32" s="368"/>
      <c r="Z32" s="344"/>
      <c r="AA32" s="267"/>
      <c r="AB32" s="268"/>
      <c r="AC32" s="277"/>
    </row>
    <row r="33" spans="1:30" ht="9.9499999999999993" customHeight="1">
      <c r="A33" s="344"/>
      <c r="B33" s="345"/>
      <c r="C33" s="348"/>
      <c r="D33" s="349"/>
      <c r="E33" s="402"/>
      <c r="F33" s="403"/>
      <c r="G33" s="404"/>
      <c r="H33" s="21" t="str">
        <f t="shared" si="9"/>
        <v/>
      </c>
      <c r="I33" s="21" t="str">
        <f t="shared" si="10"/>
        <v/>
      </c>
      <c r="J33" s="260"/>
      <c r="K33" s="299"/>
      <c r="L33" s="299"/>
      <c r="M33" s="177" t="str">
        <f t="shared" si="3"/>
        <v/>
      </c>
      <c r="N33" s="178" t="str">
        <f t="shared" si="4"/>
        <v/>
      </c>
      <c r="O33" s="179" t="str">
        <f t="shared" si="5"/>
        <v/>
      </c>
      <c r="P33" s="74" t="str">
        <f t="shared" si="12"/>
        <v>No Runner</v>
      </c>
      <c r="Q33" s="61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61" t="str">
        <f t="shared" si="13"/>
        <v/>
      </c>
      <c r="U33" s="354"/>
      <c r="V33" s="369"/>
      <c r="W33" s="370"/>
      <c r="X33" s="370"/>
      <c r="Y33" s="371"/>
      <c r="Z33" s="344"/>
      <c r="AA33" s="267"/>
      <c r="AB33" s="268"/>
      <c r="AC33" s="277"/>
    </row>
    <row r="34" spans="1:30" ht="9.9499999999999993" customHeight="1" thickBot="1">
      <c r="A34" s="344"/>
      <c r="B34" s="345"/>
      <c r="C34" s="348"/>
      <c r="D34" s="349"/>
      <c r="E34" s="402"/>
      <c r="F34" s="403"/>
      <c r="G34" s="404"/>
      <c r="H34" s="20" t="str">
        <f t="shared" si="9"/>
        <v/>
      </c>
      <c r="I34" s="20" t="str">
        <f t="shared" si="10"/>
        <v/>
      </c>
      <c r="J34" s="260"/>
      <c r="K34" s="299"/>
      <c r="L34" s="299"/>
      <c r="M34" s="177" t="str">
        <f t="shared" si="3"/>
        <v/>
      </c>
      <c r="N34" s="178" t="str">
        <f t="shared" si="4"/>
        <v/>
      </c>
      <c r="O34" s="179" t="str">
        <f t="shared" si="5"/>
        <v/>
      </c>
      <c r="P34" s="74" t="str">
        <f t="shared" si="12"/>
        <v>No Runner</v>
      </c>
      <c r="Q34" s="61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61" t="str">
        <f t="shared" si="13"/>
        <v/>
      </c>
      <c r="U34" s="354"/>
      <c r="V34" s="384"/>
      <c r="W34" s="385"/>
      <c r="X34" s="385"/>
      <c r="Y34" s="386"/>
      <c r="Z34" s="344"/>
      <c r="AA34" s="267"/>
      <c r="AB34" s="268"/>
      <c r="AC34" s="277"/>
    </row>
    <row r="35" spans="1:30" ht="9.9499999999999993" customHeight="1" thickBot="1">
      <c r="A35" s="344"/>
      <c r="B35" s="345"/>
      <c r="C35" s="348"/>
      <c r="D35" s="349"/>
      <c r="E35" s="402"/>
      <c r="F35" s="403"/>
      <c r="G35" s="404"/>
      <c r="H35" s="20" t="str">
        <f t="shared" si="9"/>
        <v/>
      </c>
      <c r="I35" s="20" t="str">
        <f t="shared" si="10"/>
        <v/>
      </c>
      <c r="J35" s="260"/>
      <c r="K35" s="299"/>
      <c r="L35" s="299"/>
      <c r="M35" s="177" t="str">
        <f t="shared" si="3"/>
        <v/>
      </c>
      <c r="N35" s="178" t="str">
        <f t="shared" si="4"/>
        <v/>
      </c>
      <c r="O35" s="179" t="str">
        <f t="shared" si="5"/>
        <v/>
      </c>
      <c r="P35" s="74" t="str">
        <f t="shared" si="12"/>
        <v>No Runner</v>
      </c>
      <c r="Q35" s="61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61" t="str">
        <f t="shared" si="13"/>
        <v/>
      </c>
      <c r="U35" s="354"/>
      <c r="V35" s="48"/>
      <c r="W35" s="48"/>
      <c r="X35" s="48"/>
      <c r="Z35" s="344"/>
      <c r="AA35" s="267"/>
      <c r="AB35" s="268"/>
      <c r="AC35" s="277"/>
    </row>
    <row r="36" spans="1:30" ht="9.9499999999999993" customHeight="1" thickBot="1">
      <c r="A36" s="344"/>
      <c r="B36" s="345"/>
      <c r="C36" s="348"/>
      <c r="D36" s="349"/>
      <c r="E36" s="402"/>
      <c r="F36" s="403"/>
      <c r="G36" s="404"/>
      <c r="H36" s="20" t="str">
        <f t="shared" si="9"/>
        <v/>
      </c>
      <c r="I36" s="20" t="str">
        <f t="shared" si="10"/>
        <v/>
      </c>
      <c r="J36" s="260"/>
      <c r="K36" s="299"/>
      <c r="L36" s="299"/>
      <c r="M36" s="177" t="str">
        <f t="shared" si="3"/>
        <v/>
      </c>
      <c r="N36" s="178" t="str">
        <f t="shared" si="4"/>
        <v/>
      </c>
      <c r="O36" s="179" t="str">
        <f t="shared" si="5"/>
        <v/>
      </c>
      <c r="P36" s="74" t="str">
        <f t="shared" si="12"/>
        <v>No Runner</v>
      </c>
      <c r="Q36" s="61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61" t="str">
        <f t="shared" si="13"/>
        <v/>
      </c>
      <c r="U36" s="354"/>
      <c r="V36" s="387" t="str">
        <f>D6&amp;" Finalists"</f>
        <v xml:space="preserve"> Finalists</v>
      </c>
      <c r="W36" s="388"/>
      <c r="X36" s="388"/>
      <c r="Y36" s="389"/>
      <c r="Z36" s="344"/>
      <c r="AA36" s="267"/>
      <c r="AB36" s="268"/>
      <c r="AC36" s="277"/>
    </row>
    <row r="37" spans="1:30" ht="9.9499999999999993" customHeight="1">
      <c r="A37" s="393"/>
      <c r="B37" s="394" t="s">
        <v>11</v>
      </c>
      <c r="C37" s="348"/>
      <c r="D37" s="349"/>
      <c r="E37" s="402"/>
      <c r="F37" s="403"/>
      <c r="G37" s="404"/>
      <c r="H37" s="21" t="str">
        <f t="shared" si="9"/>
        <v/>
      </c>
      <c r="I37" s="21" t="str">
        <f t="shared" si="10"/>
        <v/>
      </c>
      <c r="J37" s="260"/>
      <c r="K37" s="299"/>
      <c r="L37" s="299"/>
      <c r="M37" s="177" t="str">
        <f t="shared" si="3"/>
        <v/>
      </c>
      <c r="N37" s="178" t="str">
        <f t="shared" si="4"/>
        <v/>
      </c>
      <c r="O37" s="179" t="str">
        <f t="shared" si="5"/>
        <v/>
      </c>
      <c r="P37" s="74" t="str">
        <f t="shared" si="12"/>
        <v>No Runner</v>
      </c>
      <c r="Q37" s="61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61" t="str">
        <f t="shared" si="13"/>
        <v/>
      </c>
      <c r="U37" s="354"/>
      <c r="V37" s="390"/>
      <c r="W37" s="391"/>
      <c r="X37" s="391"/>
      <c r="Y37" s="392"/>
      <c r="Z37" s="344"/>
      <c r="AA37" s="267"/>
      <c r="AB37" s="268"/>
      <c r="AC37" s="277"/>
    </row>
    <row r="38" spans="1:30" ht="9.9499999999999993" customHeight="1" thickBot="1">
      <c r="A38" s="393"/>
      <c r="B38" s="395"/>
      <c r="C38" s="348"/>
      <c r="D38" s="349"/>
      <c r="E38" s="405"/>
      <c r="F38" s="406"/>
      <c r="G38" s="407"/>
      <c r="H38" s="11" t="str">
        <f t="shared" si="9"/>
        <v/>
      </c>
      <c r="I38" s="11" t="str">
        <f t="shared" si="10"/>
        <v/>
      </c>
      <c r="J38" s="276"/>
      <c r="K38" s="300"/>
      <c r="L38" s="300"/>
      <c r="M38" s="180" t="str">
        <f t="shared" si="3"/>
        <v/>
      </c>
      <c r="N38" s="181" t="str">
        <f t="shared" si="4"/>
        <v/>
      </c>
      <c r="O38" s="182" t="str">
        <f t="shared" si="5"/>
        <v/>
      </c>
      <c r="P38" s="75" t="str">
        <f t="shared" si="12"/>
        <v>No Runner</v>
      </c>
      <c r="Q38" s="66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6" t="str">
        <f t="shared" si="13"/>
        <v/>
      </c>
      <c r="U38" s="354"/>
      <c r="V38" s="245" t="s">
        <v>45</v>
      </c>
      <c r="W38" s="70" t="s">
        <v>1</v>
      </c>
      <c r="X38" s="209" t="s">
        <v>42</v>
      </c>
      <c r="Y38" s="71" t="s">
        <v>8</v>
      </c>
      <c r="Z38" s="344"/>
      <c r="AA38" s="270"/>
      <c r="AB38" s="271"/>
      <c r="AC38" s="278"/>
    </row>
    <row r="39" spans="1:30" ht="9.9499999999999993" customHeight="1">
      <c r="A39" s="393"/>
      <c r="B39" s="171">
        <v>1</v>
      </c>
      <c r="C39" s="348"/>
      <c r="D39" s="349"/>
      <c r="E39" s="396" t="str">
        <f>C2&amp;" Final"</f>
        <v>800m Final</v>
      </c>
      <c r="G39" s="52">
        <v>1</v>
      </c>
      <c r="H39" s="53" t="str">
        <f>IFERROR(VLOOKUP($J39,$AA$2:$AC$38,2,0),"")</f>
        <v>Dina Silverman</v>
      </c>
      <c r="I39" s="53" t="str">
        <f>IFERROR(VLOOKUP($J39,$AA$2:$AC$38,3,0),"")</f>
        <v>Habs Girls</v>
      </c>
      <c r="J39" s="287">
        <v>213</v>
      </c>
      <c r="K39" s="298">
        <v>1.6354166666666667E-3</v>
      </c>
      <c r="L39" s="298"/>
      <c r="M39" s="174" t="str">
        <f t="shared" si="3"/>
        <v xml:space="preserve"> </v>
      </c>
      <c r="N39" s="175" t="str">
        <f t="shared" si="4"/>
        <v xml:space="preserve"> </v>
      </c>
      <c r="O39" s="176" t="str">
        <f t="shared" si="5"/>
        <v xml:space="preserve"> </v>
      </c>
      <c r="P39" s="69"/>
      <c r="Q39" s="408" t="str">
        <f ca="1">Entries!$A$1</f>
        <v>U17 Girls</v>
      </c>
      <c r="R39" s="239"/>
      <c r="S39" s="239"/>
      <c r="T39" s="239"/>
      <c r="U39" s="78"/>
      <c r="V39" s="56">
        <v>1</v>
      </c>
      <c r="W39" s="57" t="str">
        <f>IFERROR(INDEX($H$3:$H$38,MATCH($B39,$Q$3:$Q$38,0)),"")</f>
        <v/>
      </c>
      <c r="X39" s="87" t="str">
        <f t="shared" ref="X39:X54" si="14">IFERROR(INDEX($I$3:$I$38,MATCH($B39,$Q$3:$Q$38,0)),"")</f>
        <v/>
      </c>
      <c r="Y39" s="54" t="str">
        <f t="shared" ref="Y39:Y54" si="15">IFERROR(INDEX($J$3:$J$38,MATCH($B39,$Q$3:$Q$38,0)),"")</f>
        <v/>
      </c>
      <c r="Z39" s="344"/>
      <c r="AA39" s="241"/>
      <c r="AB39" s="241"/>
      <c r="AC39" s="308"/>
    </row>
    <row r="40" spans="1:30" ht="9.9499999999999993" customHeight="1">
      <c r="A40" s="393"/>
      <c r="B40" s="171">
        <v>2</v>
      </c>
      <c r="C40" s="348"/>
      <c r="D40" s="349"/>
      <c r="E40" s="397"/>
      <c r="G40" s="43">
        <v>2</v>
      </c>
      <c r="H40" s="40" t="str">
        <f t="shared" ref="H40:H54" si="16">IFERROR(VLOOKUP($J40,$AA$2:$AC$38,2,0),"")</f>
        <v>Isabel Martin</v>
      </c>
      <c r="I40" s="211" t="str">
        <f t="shared" ref="I40:I54" si="17">IFERROR(VLOOKUP($J40,$AA$2:$AC$38,3,0),"")</f>
        <v>St C Danes</v>
      </c>
      <c r="J40" s="288">
        <v>621</v>
      </c>
      <c r="K40" s="299">
        <v>1.6562499999999997E-3</v>
      </c>
      <c r="L40" s="299"/>
      <c r="M40" s="177" t="str">
        <f t="shared" si="3"/>
        <v xml:space="preserve"> </v>
      </c>
      <c r="N40" s="178" t="str">
        <f t="shared" si="4"/>
        <v xml:space="preserve"> </v>
      </c>
      <c r="O40" s="179" t="str">
        <f t="shared" si="5"/>
        <v xml:space="preserve"> </v>
      </c>
      <c r="P40" s="74"/>
      <c r="Q40" s="409"/>
      <c r="R40" s="239"/>
      <c r="S40" s="239"/>
      <c r="T40" s="239"/>
      <c r="U40" s="78"/>
      <c r="V40" s="76">
        <v>2</v>
      </c>
      <c r="W40" s="70" t="str">
        <f t="shared" ref="W40:W54" si="18">IFERROR(INDEX($H$3:$H$38,MATCH($B40,$Q$3:$Q$38,0)),"")</f>
        <v/>
      </c>
      <c r="X40" s="209" t="str">
        <f t="shared" si="14"/>
        <v/>
      </c>
      <c r="Y40" s="71" t="str">
        <f t="shared" si="15"/>
        <v/>
      </c>
      <c r="Z40" s="344"/>
      <c r="AA40"/>
      <c r="AB40"/>
      <c r="AC40" s="309"/>
    </row>
    <row r="41" spans="1:30" ht="9.9499999999999993" customHeight="1" thickBot="1">
      <c r="A41" s="393"/>
      <c r="B41" s="171">
        <v>3</v>
      </c>
      <c r="C41" s="348"/>
      <c r="D41" s="349"/>
      <c r="E41" s="397"/>
      <c r="G41" s="146">
        <v>3</v>
      </c>
      <c r="H41" s="147" t="str">
        <f t="shared" si="16"/>
        <v>Beckie Cray</v>
      </c>
      <c r="I41" s="212" t="str">
        <f t="shared" si="17"/>
        <v>Sandringham</v>
      </c>
      <c r="J41" s="288">
        <v>499</v>
      </c>
      <c r="K41" s="299">
        <v>1.6737268518518518E-3</v>
      </c>
      <c r="L41" s="299"/>
      <c r="M41" s="177" t="str">
        <f t="shared" si="3"/>
        <v xml:space="preserve"> </v>
      </c>
      <c r="N41" s="178" t="str">
        <f t="shared" si="4"/>
        <v xml:space="preserve"> </v>
      </c>
      <c r="O41" s="179" t="str">
        <f t="shared" si="5"/>
        <v xml:space="preserve"> </v>
      </c>
      <c r="P41" s="74"/>
      <c r="Q41" s="409"/>
      <c r="R41" s="239"/>
      <c r="S41" s="239"/>
      <c r="T41" s="239"/>
      <c r="U41" s="78"/>
      <c r="V41" s="76">
        <v>3</v>
      </c>
      <c r="W41" s="70" t="str">
        <f t="shared" si="18"/>
        <v/>
      </c>
      <c r="X41" s="209" t="str">
        <f t="shared" si="14"/>
        <v/>
      </c>
      <c r="Y41" s="71" t="str">
        <f t="shared" si="15"/>
        <v/>
      </c>
      <c r="Z41" s="344"/>
      <c r="AA41"/>
      <c r="AB41"/>
      <c r="AC41" s="309"/>
    </row>
    <row r="42" spans="1:30" ht="9.9499999999999993" customHeight="1">
      <c r="A42" s="393"/>
      <c r="B42" s="171">
        <v>4</v>
      </c>
      <c r="C42" s="348"/>
      <c r="D42" s="349"/>
      <c r="E42" s="397"/>
      <c r="G42" s="148">
        <v>4</v>
      </c>
      <c r="H42" s="149" t="str">
        <f t="shared" si="16"/>
        <v>Francesca Rollison</v>
      </c>
      <c r="I42" s="213" t="str">
        <f t="shared" si="17"/>
        <v>RMS</v>
      </c>
      <c r="J42" s="288">
        <v>426</v>
      </c>
      <c r="K42" s="299">
        <v>1.7173611111111111E-3</v>
      </c>
      <c r="L42" s="299"/>
      <c r="M42" s="177" t="str">
        <f t="shared" si="3"/>
        <v xml:space="preserve"> </v>
      </c>
      <c r="N42" s="178" t="str">
        <f t="shared" si="4"/>
        <v xml:space="preserve"> </v>
      </c>
      <c r="O42" s="179" t="str">
        <f t="shared" si="5"/>
        <v xml:space="preserve"> </v>
      </c>
      <c r="P42" s="74"/>
      <c r="Q42" s="409"/>
      <c r="R42" s="239"/>
      <c r="S42" s="239"/>
      <c r="T42" s="239"/>
      <c r="U42" s="78"/>
      <c r="V42" s="76">
        <v>4</v>
      </c>
      <c r="W42" s="70" t="str">
        <f t="shared" si="18"/>
        <v/>
      </c>
      <c r="X42" s="209" t="str">
        <f t="shared" si="14"/>
        <v/>
      </c>
      <c r="Y42" s="71" t="str">
        <f t="shared" si="15"/>
        <v/>
      </c>
      <c r="Z42" s="344"/>
      <c r="AA42"/>
      <c r="AB42"/>
      <c r="AC42" s="309"/>
    </row>
    <row r="43" spans="1:30" ht="9.9499999999999993" customHeight="1">
      <c r="A43" s="393"/>
      <c r="B43" s="171">
        <v>5</v>
      </c>
      <c r="C43" s="348"/>
      <c r="D43" s="349"/>
      <c r="E43" s="397"/>
      <c r="G43" s="31">
        <v>5</v>
      </c>
      <c r="H43" s="41" t="str">
        <f t="shared" si="16"/>
        <v>Lowri Stansfield</v>
      </c>
      <c r="I43" s="214" t="str">
        <f t="shared" si="17"/>
        <v>Roundwood Park School</v>
      </c>
      <c r="J43" s="288">
        <v>455</v>
      </c>
      <c r="K43" s="299">
        <v>1.7841435185185185E-3</v>
      </c>
      <c r="L43" s="299"/>
      <c r="M43" s="177" t="str">
        <f t="shared" si="3"/>
        <v xml:space="preserve"> </v>
      </c>
      <c r="N43" s="178" t="str">
        <f t="shared" si="4"/>
        <v xml:space="preserve"> </v>
      </c>
      <c r="O43" s="179" t="str">
        <f t="shared" si="5"/>
        <v xml:space="preserve"> </v>
      </c>
      <c r="P43" s="74"/>
      <c r="Q43" s="409"/>
      <c r="R43" s="239"/>
      <c r="S43" s="239"/>
      <c r="T43" s="239"/>
      <c r="U43" s="78"/>
      <c r="V43" s="76">
        <v>5</v>
      </c>
      <c r="W43" s="70" t="str">
        <f t="shared" si="18"/>
        <v/>
      </c>
      <c r="X43" s="209" t="str">
        <f t="shared" si="14"/>
        <v/>
      </c>
      <c r="Y43" s="71" t="str">
        <f t="shared" si="15"/>
        <v/>
      </c>
      <c r="Z43" s="344"/>
      <c r="AA43"/>
      <c r="AB43"/>
      <c r="AC43" s="309"/>
    </row>
    <row r="44" spans="1:30" ht="9.9499999999999993" customHeight="1">
      <c r="A44" s="393"/>
      <c r="B44" s="171">
        <v>6</v>
      </c>
      <c r="C44" s="348"/>
      <c r="D44" s="349"/>
      <c r="E44" s="397"/>
      <c r="G44" s="31">
        <v>6</v>
      </c>
      <c r="H44" s="41" t="str">
        <f t="shared" si="16"/>
        <v>Phoebe Goss</v>
      </c>
      <c r="I44" s="41" t="str">
        <f t="shared" si="17"/>
        <v>Ashlyns</v>
      </c>
      <c r="J44" s="288">
        <v>30</v>
      </c>
      <c r="K44" s="302">
        <v>1.7842592592592591E-3</v>
      </c>
      <c r="L44" s="302"/>
      <c r="M44" s="186" t="str">
        <f t="shared" si="3"/>
        <v xml:space="preserve"> </v>
      </c>
      <c r="N44" s="187" t="str">
        <f t="shared" si="4"/>
        <v xml:space="preserve"> </v>
      </c>
      <c r="O44" s="188" t="str">
        <f t="shared" si="5"/>
        <v xml:space="preserve"> </v>
      </c>
      <c r="P44" s="237"/>
      <c r="Q44" s="409"/>
      <c r="R44" s="239"/>
      <c r="S44" s="239"/>
      <c r="T44" s="239"/>
      <c r="U44" s="78"/>
      <c r="V44" s="76">
        <v>6</v>
      </c>
      <c r="W44" s="70" t="str">
        <f t="shared" si="18"/>
        <v/>
      </c>
      <c r="X44" s="209" t="str">
        <f t="shared" si="14"/>
        <v/>
      </c>
      <c r="Y44" s="71" t="str">
        <f t="shared" si="15"/>
        <v/>
      </c>
      <c r="Z44" s="344"/>
      <c r="AA44"/>
      <c r="AB44"/>
      <c r="AC44" s="309"/>
    </row>
    <row r="45" spans="1:30" ht="9.9499999999999993" customHeight="1">
      <c r="A45" s="393"/>
      <c r="B45" s="171">
        <v>7</v>
      </c>
      <c r="C45" s="348"/>
      <c r="D45" s="349"/>
      <c r="E45" s="397"/>
      <c r="G45" s="31">
        <v>7</v>
      </c>
      <c r="H45" s="41" t="str">
        <f t="shared" si="16"/>
        <v>Nancie Bateson</v>
      </c>
      <c r="I45" s="41" t="str">
        <f t="shared" si="17"/>
        <v>Abbots Hill</v>
      </c>
      <c r="J45" s="288">
        <v>2</v>
      </c>
      <c r="K45" s="302">
        <v>1.7884259259259259E-3</v>
      </c>
      <c r="L45" s="302"/>
      <c r="M45" s="186" t="str">
        <f t="shared" si="3"/>
        <v xml:space="preserve"> </v>
      </c>
      <c r="N45" s="187" t="str">
        <f t="shared" si="4"/>
        <v xml:space="preserve"> </v>
      </c>
      <c r="O45" s="188" t="str">
        <f t="shared" si="5"/>
        <v xml:space="preserve"> </v>
      </c>
      <c r="P45" s="237"/>
      <c r="Q45" s="409"/>
      <c r="R45" s="239"/>
      <c r="S45" s="239"/>
      <c r="T45" s="239"/>
      <c r="U45" s="78"/>
      <c r="V45" s="76">
        <v>7</v>
      </c>
      <c r="W45" s="70" t="str">
        <f t="shared" si="18"/>
        <v/>
      </c>
      <c r="X45" s="209" t="str">
        <f t="shared" si="14"/>
        <v/>
      </c>
      <c r="Y45" s="71" t="str">
        <f t="shared" si="15"/>
        <v/>
      </c>
      <c r="Z45" s="344"/>
      <c r="AA45"/>
      <c r="AB45"/>
      <c r="AC45" s="309"/>
    </row>
    <row r="46" spans="1:30" ht="9.9499999999999993" customHeight="1">
      <c r="A46" s="393"/>
      <c r="B46" s="171">
        <v>8</v>
      </c>
      <c r="C46" s="348"/>
      <c r="D46" s="349"/>
      <c r="E46" s="397"/>
      <c r="G46" s="31">
        <v>8</v>
      </c>
      <c r="H46" s="41" t="str">
        <f t="shared" si="16"/>
        <v>Libby Woods</v>
      </c>
      <c r="I46" s="41" t="str">
        <f t="shared" si="17"/>
        <v>St C Danes</v>
      </c>
      <c r="J46" s="288">
        <v>634</v>
      </c>
      <c r="K46" s="302">
        <v>1.7927083333333334E-3</v>
      </c>
      <c r="L46" s="302"/>
      <c r="M46" s="186" t="str">
        <f t="shared" si="3"/>
        <v xml:space="preserve"> </v>
      </c>
      <c r="N46" s="187" t="str">
        <f t="shared" si="4"/>
        <v xml:space="preserve"> </v>
      </c>
      <c r="O46" s="188" t="str">
        <f t="shared" si="5"/>
        <v xml:space="preserve"> </v>
      </c>
      <c r="P46" s="237"/>
      <c r="Q46" s="409"/>
      <c r="R46" s="239"/>
      <c r="S46" s="239"/>
      <c r="T46" s="239"/>
      <c r="U46" s="78"/>
      <c r="V46" s="76">
        <v>8</v>
      </c>
      <c r="W46" s="70" t="str">
        <f t="shared" si="18"/>
        <v/>
      </c>
      <c r="X46" s="209" t="str">
        <f t="shared" si="14"/>
        <v/>
      </c>
      <c r="Y46" s="71" t="str">
        <f t="shared" si="15"/>
        <v/>
      </c>
      <c r="Z46" s="344"/>
      <c r="AA46"/>
      <c r="AB46"/>
      <c r="AC46" s="309"/>
    </row>
    <row r="47" spans="1:30" ht="9.9499999999999993" customHeight="1" thickBot="1">
      <c r="A47" s="393"/>
      <c r="B47" s="171">
        <v>9</v>
      </c>
      <c r="C47" s="348"/>
      <c r="D47" s="349"/>
      <c r="E47" s="397"/>
      <c r="G47" s="31">
        <v>9</v>
      </c>
      <c r="H47" s="41" t="str">
        <f t="shared" si="16"/>
        <v>Aoife Keogh</v>
      </c>
      <c r="I47" s="41" t="str">
        <f t="shared" si="17"/>
        <v>Loreto College</v>
      </c>
      <c r="J47" s="288">
        <v>348</v>
      </c>
      <c r="K47" s="302">
        <v>1.8119212962962965E-3</v>
      </c>
      <c r="L47" s="302"/>
      <c r="M47" s="186" t="str">
        <f t="shared" si="3"/>
        <v xml:space="preserve"> </v>
      </c>
      <c r="N47" s="187" t="str">
        <f t="shared" si="4"/>
        <v xml:space="preserve"> </v>
      </c>
      <c r="O47" s="188" t="str">
        <f t="shared" si="5"/>
        <v xml:space="preserve"> </v>
      </c>
      <c r="P47" s="237"/>
      <c r="Q47" s="409"/>
      <c r="R47" s="239"/>
      <c r="S47" s="239"/>
      <c r="T47" s="239"/>
      <c r="U47" s="78"/>
      <c r="V47" s="76">
        <v>9</v>
      </c>
      <c r="W47" s="70" t="str">
        <f t="shared" si="18"/>
        <v/>
      </c>
      <c r="X47" s="209" t="str">
        <f t="shared" si="14"/>
        <v/>
      </c>
      <c r="Y47" s="71" t="str">
        <f t="shared" si="15"/>
        <v/>
      </c>
      <c r="Z47" s="344"/>
      <c r="AA47" s="252"/>
      <c r="AB47" s="252"/>
      <c r="AC47" s="310"/>
    </row>
    <row r="48" spans="1:30" ht="9.9499999999999993" customHeight="1" thickBot="1">
      <c r="A48" s="393"/>
      <c r="B48" s="49">
        <v>10</v>
      </c>
      <c r="C48" s="348"/>
      <c r="D48" s="349"/>
      <c r="E48" s="397"/>
      <c r="G48" s="31">
        <v>10</v>
      </c>
      <c r="H48" s="41" t="str">
        <f t="shared" si="16"/>
        <v>Sophie Treloar</v>
      </c>
      <c r="I48" s="41" t="str">
        <f t="shared" si="17"/>
        <v>Beaumont</v>
      </c>
      <c r="J48" s="288">
        <v>100</v>
      </c>
      <c r="K48" s="299">
        <v>1.8792824074074074E-3</v>
      </c>
      <c r="L48" s="299"/>
      <c r="M48" s="177" t="str">
        <f t="shared" si="3"/>
        <v xml:space="preserve"> </v>
      </c>
      <c r="N48" s="178" t="str">
        <f t="shared" si="4"/>
        <v xml:space="preserve"> </v>
      </c>
      <c r="O48" s="179" t="str">
        <f t="shared" si="5"/>
        <v xml:space="preserve"> </v>
      </c>
      <c r="P48" s="74"/>
      <c r="Q48" s="409"/>
      <c r="R48" s="239"/>
      <c r="S48" s="239"/>
      <c r="T48" s="239"/>
      <c r="U48" s="78"/>
      <c r="V48" s="76">
        <v>10</v>
      </c>
      <c r="W48" s="70" t="str">
        <f t="shared" si="18"/>
        <v/>
      </c>
      <c r="X48" s="209" t="str">
        <f t="shared" si="14"/>
        <v/>
      </c>
      <c r="Y48" s="71" t="str">
        <f t="shared" si="15"/>
        <v/>
      </c>
      <c r="Z48" s="344"/>
      <c r="AA48" s="361" t="s">
        <v>47</v>
      </c>
      <c r="AB48" s="362" t="s">
        <v>46</v>
      </c>
      <c r="AC48" s="363"/>
      <c r="AD48" s="29"/>
    </row>
    <row r="49" spans="1:30" ht="9.9499999999999993" customHeight="1">
      <c r="A49" s="393"/>
      <c r="B49" s="49">
        <v>11</v>
      </c>
      <c r="C49" s="348"/>
      <c r="D49" s="349"/>
      <c r="E49" s="397"/>
      <c r="G49" s="31">
        <v>11</v>
      </c>
      <c r="H49" s="41" t="str">
        <f t="shared" si="16"/>
        <v/>
      </c>
      <c r="I49" s="41" t="str">
        <f t="shared" si="17"/>
        <v/>
      </c>
      <c r="J49" s="288"/>
      <c r="K49" s="299"/>
      <c r="L49" s="299"/>
      <c r="M49" s="177" t="str">
        <f t="shared" si="3"/>
        <v/>
      </c>
      <c r="N49" s="178" t="str">
        <f t="shared" si="4"/>
        <v/>
      </c>
      <c r="O49" s="179" t="str">
        <f t="shared" si="5"/>
        <v/>
      </c>
      <c r="P49" s="74"/>
      <c r="Q49" s="409"/>
      <c r="R49" s="239"/>
      <c r="S49" s="239"/>
      <c r="T49" s="239"/>
      <c r="U49" s="78"/>
      <c r="V49" s="76">
        <v>11</v>
      </c>
      <c r="W49" s="70" t="str">
        <f t="shared" si="18"/>
        <v/>
      </c>
      <c r="X49" s="209" t="str">
        <f t="shared" si="14"/>
        <v/>
      </c>
      <c r="Y49" s="71" t="str">
        <f t="shared" si="15"/>
        <v/>
      </c>
      <c r="Z49" s="344"/>
      <c r="AA49" s="266"/>
      <c r="AB49" s="87" t="e">
        <f ca="1">IFERROR(VLOOKUP($AA49,Entries!$B$2:$E$1000,2,0),"")</f>
        <v>#NAME?</v>
      </c>
      <c r="AC49" s="87" t="e">
        <f ca="1">IFERROR(VLOOKUP($AA49,Entries!$B$2:$E$1000,3,0),"")</f>
        <v>#NAME?</v>
      </c>
      <c r="AD49" s="54" t="e">
        <f ca="1">IFERROR(VLOOKUP($AA49,Entries!$B$2:$E$1000,4,0),"")</f>
        <v>#NAME?</v>
      </c>
    </row>
    <row r="50" spans="1:30" ht="9.9499999999999993" customHeight="1" thickBot="1">
      <c r="A50" s="393"/>
      <c r="B50" s="49">
        <v>12</v>
      </c>
      <c r="C50" s="350"/>
      <c r="D50" s="351"/>
      <c r="E50" s="397"/>
      <c r="G50" s="31">
        <v>12</v>
      </c>
      <c r="H50" s="41" t="str">
        <f t="shared" si="16"/>
        <v/>
      </c>
      <c r="I50" s="41" t="str">
        <f t="shared" si="17"/>
        <v/>
      </c>
      <c r="J50" s="288"/>
      <c r="K50" s="299"/>
      <c r="L50" s="299"/>
      <c r="M50" s="177" t="str">
        <f t="shared" si="3"/>
        <v/>
      </c>
      <c r="N50" s="178" t="str">
        <f t="shared" si="4"/>
        <v/>
      </c>
      <c r="O50" s="179" t="str">
        <f t="shared" si="5"/>
        <v/>
      </c>
      <c r="P50" s="74"/>
      <c r="Q50" s="409"/>
      <c r="R50" s="239"/>
      <c r="S50" s="239"/>
      <c r="T50" s="239"/>
      <c r="U50" s="78"/>
      <c r="V50" s="76">
        <v>12</v>
      </c>
      <c r="W50" s="70" t="str">
        <f t="shared" si="18"/>
        <v/>
      </c>
      <c r="X50" s="209" t="str">
        <f t="shared" si="14"/>
        <v/>
      </c>
      <c r="Y50" s="71" t="str">
        <f t="shared" si="15"/>
        <v/>
      </c>
      <c r="Z50" s="344"/>
      <c r="AA50" s="77"/>
      <c r="AB50" s="72" t="e">
        <f ca="1">IFERROR(VLOOKUP($AA49,Entries!$H$2:$K$1000,2,0),"")</f>
        <v>#NAME?</v>
      </c>
      <c r="AC50" s="210" t="e">
        <f ca="1">IFERROR(VLOOKUP($AA49,Entries!$H$2:$K$1000,3,0),"")</f>
        <v>#NAME?</v>
      </c>
      <c r="AD50" s="73" t="e">
        <f ca="1">IFERROR(VLOOKUP($AA49,Entries!$H$2:$K$1000,4,0),"")</f>
        <v>#NAME?</v>
      </c>
    </row>
    <row r="51" spans="1:30" ht="9.9499999999999993" customHeight="1" thickBot="1">
      <c r="A51" s="393"/>
      <c r="B51" s="49">
        <v>13</v>
      </c>
      <c r="C51" s="364" t="s">
        <v>18</v>
      </c>
      <c r="D51" s="365"/>
      <c r="E51" s="397"/>
      <c r="G51" s="31">
        <v>13</v>
      </c>
      <c r="H51" s="41" t="str">
        <f t="shared" si="16"/>
        <v/>
      </c>
      <c r="I51" s="214" t="str">
        <f t="shared" si="17"/>
        <v/>
      </c>
      <c r="J51" s="288"/>
      <c r="K51" s="299"/>
      <c r="L51" s="299"/>
      <c r="M51" s="177" t="str">
        <f t="shared" si="3"/>
        <v/>
      </c>
      <c r="N51" s="178" t="str">
        <f t="shared" si="4"/>
        <v/>
      </c>
      <c r="O51" s="179" t="str">
        <f t="shared" si="5"/>
        <v/>
      </c>
      <c r="P51" s="74"/>
      <c r="Q51" s="409"/>
      <c r="R51" s="239"/>
      <c r="S51" s="239"/>
      <c r="T51" s="239"/>
      <c r="U51" s="78"/>
      <c r="V51" s="76">
        <v>13</v>
      </c>
      <c r="W51" s="70" t="str">
        <f t="shared" si="18"/>
        <v/>
      </c>
      <c r="X51" s="209" t="str">
        <f t="shared" si="14"/>
        <v/>
      </c>
      <c r="Y51" s="71" t="str">
        <f t="shared" si="15"/>
        <v/>
      </c>
      <c r="Z51" s="344"/>
      <c r="AA51" s="240"/>
      <c r="AB51" s="240"/>
      <c r="AC51" s="305"/>
      <c r="AD51" s="240"/>
    </row>
    <row r="52" spans="1:30" ht="9.9499999999999993" customHeight="1">
      <c r="A52" s="393"/>
      <c r="B52" s="49">
        <v>14</v>
      </c>
      <c r="C52" s="106" t="s">
        <v>15</v>
      </c>
      <c r="D52" s="291">
        <v>1.5046296296296294E-3</v>
      </c>
      <c r="E52" s="397"/>
      <c r="G52" s="31">
        <v>14</v>
      </c>
      <c r="H52" s="41" t="str">
        <f t="shared" si="16"/>
        <v/>
      </c>
      <c r="I52" s="214" t="str">
        <f t="shared" si="17"/>
        <v/>
      </c>
      <c r="J52" s="288"/>
      <c r="K52" s="299"/>
      <c r="L52" s="299"/>
      <c r="M52" s="177" t="str">
        <f t="shared" si="3"/>
        <v/>
      </c>
      <c r="N52" s="178" t="str">
        <f t="shared" si="4"/>
        <v/>
      </c>
      <c r="O52" s="179" t="str">
        <f t="shared" si="5"/>
        <v/>
      </c>
      <c r="P52" s="74"/>
      <c r="Q52" s="409"/>
      <c r="R52" s="239"/>
      <c r="S52" s="239"/>
      <c r="T52" s="239"/>
      <c r="U52" s="78"/>
      <c r="V52" s="76">
        <v>14</v>
      </c>
      <c r="W52" s="70" t="str">
        <f t="shared" si="18"/>
        <v/>
      </c>
      <c r="X52" s="209" t="str">
        <f t="shared" si="14"/>
        <v/>
      </c>
      <c r="Y52" s="71" t="str">
        <f t="shared" si="15"/>
        <v/>
      </c>
      <c r="Z52" s="344"/>
      <c r="AA52" s="240"/>
      <c r="AB52" s="240"/>
      <c r="AC52" s="305"/>
    </row>
    <row r="53" spans="1:30" ht="9.9499999999999993" customHeight="1">
      <c r="A53" s="393"/>
      <c r="B53" s="49">
        <v>15</v>
      </c>
      <c r="C53" s="107" t="s">
        <v>17</v>
      </c>
      <c r="D53" s="292">
        <v>1.5393518518518519E-3</v>
      </c>
      <c r="E53" s="397"/>
      <c r="G53" s="31">
        <v>15</v>
      </c>
      <c r="H53" s="41" t="str">
        <f t="shared" si="16"/>
        <v/>
      </c>
      <c r="I53" s="214" t="str">
        <f t="shared" si="17"/>
        <v/>
      </c>
      <c r="J53" s="288"/>
      <c r="K53" s="299"/>
      <c r="L53" s="299"/>
      <c r="M53" s="177" t="str">
        <f t="shared" si="3"/>
        <v/>
      </c>
      <c r="N53" s="178" t="str">
        <f t="shared" si="4"/>
        <v/>
      </c>
      <c r="O53" s="179" t="str">
        <f t="shared" si="5"/>
        <v/>
      </c>
      <c r="P53" s="74"/>
      <c r="Q53" s="409"/>
      <c r="R53" s="239"/>
      <c r="S53" s="239"/>
      <c r="T53" s="239"/>
      <c r="U53" s="78"/>
      <c r="V53" s="76">
        <v>15</v>
      </c>
      <c r="W53" s="70" t="str">
        <f t="shared" si="18"/>
        <v/>
      </c>
      <c r="X53" s="209" t="str">
        <f t="shared" si="14"/>
        <v/>
      </c>
      <c r="Y53" s="71" t="str">
        <f t="shared" si="15"/>
        <v/>
      </c>
      <c r="Z53" s="344"/>
      <c r="AA53" s="240"/>
      <c r="AB53" s="240"/>
      <c r="AC53" s="305"/>
    </row>
    <row r="54" spans="1:30" ht="9.9499999999999993" customHeight="1" thickBot="1">
      <c r="A54" s="393"/>
      <c r="B54" s="51">
        <v>16</v>
      </c>
      <c r="C54" s="108" t="s">
        <v>16</v>
      </c>
      <c r="D54" s="293">
        <v>1.5740740740740741E-3</v>
      </c>
      <c r="E54" s="398"/>
      <c r="G54" s="32">
        <v>16</v>
      </c>
      <c r="H54" s="42" t="str">
        <f t="shared" si="16"/>
        <v/>
      </c>
      <c r="I54" s="215" t="str">
        <f t="shared" si="17"/>
        <v/>
      </c>
      <c r="J54" s="289"/>
      <c r="K54" s="303"/>
      <c r="L54" s="303"/>
      <c r="M54" s="180" t="str">
        <f t="shared" si="3"/>
        <v/>
      </c>
      <c r="N54" s="181" t="str">
        <f t="shared" si="4"/>
        <v/>
      </c>
      <c r="O54" s="182" t="str">
        <f t="shared" si="5"/>
        <v/>
      </c>
      <c r="P54" s="75"/>
      <c r="Q54" s="410"/>
      <c r="R54" s="239"/>
      <c r="S54" s="239"/>
      <c r="T54" s="239"/>
      <c r="U54" s="78"/>
      <c r="V54" s="77">
        <v>16</v>
      </c>
      <c r="W54" s="72" t="str">
        <f t="shared" si="18"/>
        <v/>
      </c>
      <c r="X54" s="210" t="str">
        <f t="shared" si="14"/>
        <v/>
      </c>
      <c r="Y54" s="73" t="str">
        <f t="shared" si="15"/>
        <v/>
      </c>
      <c r="Z54" s="344"/>
      <c r="AA54" s="240"/>
      <c r="AB54" s="240"/>
      <c r="AC54" s="305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7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50"/>
      <c r="AC61" s="50"/>
      <c r="AD61" s="8"/>
    </row>
    <row r="62" spans="1:30" s="47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50"/>
      <c r="AC62" s="50"/>
      <c r="AD62" s="8"/>
    </row>
    <row r="63" spans="1:30" s="47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50"/>
      <c r="AC63" s="50"/>
      <c r="AD63" s="8"/>
    </row>
    <row r="64" spans="1:30" s="47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50"/>
      <c r="AC64" s="50"/>
      <c r="AD64" s="8"/>
    </row>
    <row r="65" spans="1:30" s="47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50"/>
      <c r="AC65" s="50"/>
      <c r="AD65" s="8"/>
    </row>
    <row r="66" spans="1:30" s="47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50"/>
      <c r="AC66" s="50"/>
      <c r="AD66" s="8"/>
    </row>
    <row r="67" spans="1:30" s="47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50"/>
      <c r="AC67" s="50"/>
      <c r="AD67" s="8"/>
    </row>
    <row r="68" spans="1:30" s="47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50"/>
      <c r="AC68" s="50"/>
      <c r="AD68" s="8"/>
    </row>
    <row r="69" spans="1:30" s="47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50"/>
      <c r="AC69" s="50"/>
      <c r="AD69" s="8"/>
    </row>
    <row r="70" spans="1:30" s="47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50"/>
      <c r="AC70" s="50"/>
      <c r="AD70" s="8"/>
    </row>
    <row r="71" spans="1:30" s="47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50"/>
      <c r="AC71" s="50"/>
      <c r="AD71" s="8"/>
    </row>
  </sheetData>
  <sheetProtection sheet="1" objects="1" scenarios="1"/>
  <mergeCells count="27">
    <mergeCell ref="AA48:AC48"/>
    <mergeCell ref="C51:D51"/>
    <mergeCell ref="E21:G38"/>
    <mergeCell ref="V21:Y23"/>
    <mergeCell ref="V26:Y28"/>
    <mergeCell ref="V29:Y31"/>
    <mergeCell ref="V32:Y34"/>
    <mergeCell ref="A1:B1"/>
    <mergeCell ref="C1:AC1"/>
    <mergeCell ref="A2:B36"/>
    <mergeCell ref="C2:D50"/>
    <mergeCell ref="E2:G2"/>
    <mergeCell ref="U2:U38"/>
    <mergeCell ref="V2:Y3"/>
    <mergeCell ref="Z2:Z54"/>
    <mergeCell ref="B37:B38"/>
    <mergeCell ref="E39:E54"/>
    <mergeCell ref="V15:Y17"/>
    <mergeCell ref="V18:Y20"/>
    <mergeCell ref="A37:A54"/>
    <mergeCell ref="AA2:AC2"/>
    <mergeCell ref="V4:Y6"/>
    <mergeCell ref="V7:Y9"/>
    <mergeCell ref="V12:Y14"/>
    <mergeCell ref="V36:Y37"/>
    <mergeCell ref="E3:G20"/>
    <mergeCell ref="Q39:Q54"/>
  </mergeCells>
  <phoneticPr fontId="11" type="noConversion"/>
  <conditionalFormatting sqref="P3:P11">
    <cfRule type="cellIs" dxfId="95" priority="22" operator="between">
      <formula>2.9</formula>
      <formula>3.1</formula>
    </cfRule>
    <cfRule type="cellIs" dxfId="94" priority="23" operator="between">
      <formula>1.9</formula>
      <formula>2.1</formula>
    </cfRule>
    <cfRule type="cellIs" dxfId="93" priority="24" operator="between">
      <formula>0.9</formula>
      <formula>1.1</formula>
    </cfRule>
  </conditionalFormatting>
  <conditionalFormatting sqref="P14:P20">
    <cfRule type="cellIs" dxfId="92" priority="19" operator="between">
      <formula>2.9</formula>
      <formula>3.1</formula>
    </cfRule>
    <cfRule type="cellIs" dxfId="91" priority="20" operator="between">
      <formula>1.9</formula>
      <formula>2.1</formula>
    </cfRule>
    <cfRule type="cellIs" dxfId="90" priority="21" operator="between">
      <formula>0.9</formula>
      <formula>1.1</formula>
    </cfRule>
  </conditionalFormatting>
  <conditionalFormatting sqref="P21:P29">
    <cfRule type="cellIs" dxfId="89" priority="16" operator="between">
      <formula>2.9</formula>
      <formula>3.1</formula>
    </cfRule>
    <cfRule type="cellIs" dxfId="88" priority="17" operator="between">
      <formula>1.9</formula>
      <formula>2.1</formula>
    </cfRule>
    <cfRule type="cellIs" dxfId="87" priority="18" operator="between">
      <formula>0.9</formula>
      <formula>1.1</formula>
    </cfRule>
  </conditionalFormatting>
  <conditionalFormatting sqref="P32:P38">
    <cfRule type="cellIs" dxfId="86" priority="13" operator="between">
      <formula>2.9</formula>
      <formula>3.1</formula>
    </cfRule>
    <cfRule type="cellIs" dxfId="85" priority="14" operator="between">
      <formula>1.9</formula>
      <formula>2.1</formula>
    </cfRule>
    <cfRule type="cellIs" dxfId="84" priority="15" operator="between">
      <formula>0.9</formula>
      <formula>1.1</formula>
    </cfRule>
  </conditionalFormatting>
  <conditionalFormatting sqref="P39 P44:P54">
    <cfRule type="cellIs" dxfId="83" priority="10" operator="between">
      <formula>2.9</formula>
      <formula>3.1</formula>
    </cfRule>
    <cfRule type="cellIs" dxfId="82" priority="11" operator="between">
      <formula>1.9</formula>
      <formula>2.1</formula>
    </cfRule>
    <cfRule type="cellIs" dxfId="81" priority="12" operator="between">
      <formula>0.9</formula>
      <formula>1.1</formula>
    </cfRule>
  </conditionalFormatting>
  <conditionalFormatting sqref="P12:P13">
    <cfRule type="cellIs" dxfId="80" priority="7" operator="between">
      <formula>2.9</formula>
      <formula>3.1</formula>
    </cfRule>
    <cfRule type="cellIs" dxfId="79" priority="8" operator="between">
      <formula>1.9</formula>
      <formula>2.1</formula>
    </cfRule>
    <cfRule type="cellIs" dxfId="78" priority="9" operator="between">
      <formula>0.9</formula>
      <formula>1.1</formula>
    </cfRule>
  </conditionalFormatting>
  <conditionalFormatting sqref="P30:P31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conditionalFormatting sqref="P40:P43">
    <cfRule type="cellIs" dxfId="74" priority="1" operator="between">
      <formula>2.9</formula>
      <formula>3.1</formula>
    </cfRule>
    <cfRule type="cellIs" dxfId="73" priority="2" operator="between">
      <formula>1.9</formula>
      <formula>2.1</formula>
    </cfRule>
    <cfRule type="cellIs" dxfId="7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46"/>
  <sheetViews>
    <sheetView showZeros="0" topLeftCell="D14" zoomScale="125" zoomScaleNormal="125" workbookViewId="0">
      <selection activeCell="K11" sqref="K11"/>
    </sheetView>
  </sheetViews>
  <sheetFormatPr defaultRowHeight="9.9499999999999993" customHeight="1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2" width="12.7109375" style="47" hidden="1" customWidth="1"/>
    <col min="13" max="13" width="6.7109375" style="192" customWidth="1"/>
    <col min="14" max="14" width="6.7109375" style="184" customWidth="1"/>
    <col min="15" max="15" width="6.7109375" style="185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19.28515625" style="50" customWidth="1"/>
    <col min="29" max="16384" width="9.140625" style="8"/>
  </cols>
  <sheetData>
    <row r="1" spans="1:28" ht="9.9499999999999993" customHeight="1" thickBot="1">
      <c r="A1" s="344"/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9.9499999999999993" customHeight="1" thickBot="1">
      <c r="A2" s="344"/>
      <c r="B2" s="345"/>
      <c r="C2" s="346" t="s">
        <v>23</v>
      </c>
      <c r="D2" s="347"/>
      <c r="E2" s="411" t="s">
        <v>2</v>
      </c>
      <c r="F2" s="352"/>
      <c r="G2" s="353"/>
      <c r="H2" s="84" t="s">
        <v>1</v>
      </c>
      <c r="I2" s="84" t="s">
        <v>42</v>
      </c>
      <c r="J2" s="79" t="s">
        <v>8</v>
      </c>
      <c r="K2" s="79" t="s">
        <v>26</v>
      </c>
      <c r="L2" s="79" t="s">
        <v>48</v>
      </c>
      <c r="M2" s="183" t="s">
        <v>15</v>
      </c>
      <c r="N2" s="173" t="s">
        <v>17</v>
      </c>
      <c r="O2" s="172" t="s">
        <v>16</v>
      </c>
      <c r="P2" s="80" t="s">
        <v>5</v>
      </c>
      <c r="Q2" s="438" t="s">
        <v>21</v>
      </c>
      <c r="R2" s="439"/>
      <c r="S2" s="439"/>
      <c r="T2" s="440"/>
      <c r="U2" s="354"/>
      <c r="V2" s="412" t="s">
        <v>12</v>
      </c>
      <c r="W2" s="413"/>
      <c r="X2" s="414"/>
      <c r="Y2" s="344"/>
      <c r="Z2" s="430" t="s">
        <v>13</v>
      </c>
      <c r="AA2" s="431"/>
      <c r="AB2" s="432"/>
    </row>
    <row r="3" spans="1:28" ht="9.9499999999999993" customHeight="1" thickBot="1">
      <c r="A3" s="344"/>
      <c r="B3" s="345"/>
      <c r="C3" s="348"/>
      <c r="D3" s="349"/>
      <c r="E3" s="335" t="s">
        <v>7</v>
      </c>
      <c r="F3" s="336"/>
      <c r="G3" s="336"/>
      <c r="H3" s="46" t="str">
        <f>IFERROR(VLOOKUP($J3,$Z$2:$AC$34,2,0),"")</f>
        <v>Grace Milnes</v>
      </c>
      <c r="I3" s="223" t="str">
        <f>IFERROR(VLOOKUP($J3,$Z$2:$AC$34,3,0),"")</f>
        <v>Abbots Hill</v>
      </c>
      <c r="J3" s="258">
        <v>4</v>
      </c>
      <c r="K3" s="298">
        <v>3.3332175925925929E-3</v>
      </c>
      <c r="L3" s="298"/>
      <c r="M3" s="174" t="str">
        <f>IF($K3&lt;$D$44,IF($K3&gt;0,"NEW","" )," ")</f>
        <v xml:space="preserve"> </v>
      </c>
      <c r="N3" s="175" t="str">
        <f>IF($K3&lt;$D$45,IF($K3&gt;0,"YES","" )," ")</f>
        <v xml:space="preserve"> </v>
      </c>
      <c r="O3" s="176" t="str">
        <f>IF($K3&lt;$D$46,IF($K3&gt;0,"YES","" )," ")</f>
        <v xml:space="preserve"> </v>
      </c>
      <c r="P3" s="199">
        <f t="shared" ref="P3:P34" si="0">IF(K3&gt;0,RANK(K3,$K$3:$K$34,1),"No Runner")</f>
        <v>1</v>
      </c>
      <c r="Q3" s="89">
        <f>K3</f>
        <v>3.3332175925925929E-3</v>
      </c>
      <c r="R3" s="87" t="str">
        <f t="shared" ref="R3:S34" si="1">H3</f>
        <v>Grace Milnes</v>
      </c>
      <c r="S3" s="87" t="str">
        <f t="shared" si="1"/>
        <v>Abbots Hill</v>
      </c>
      <c r="T3" s="58">
        <f>J3</f>
        <v>4</v>
      </c>
      <c r="U3" s="345"/>
      <c r="V3" s="415"/>
      <c r="W3" s="416"/>
      <c r="X3" s="417"/>
      <c r="Y3" s="344"/>
      <c r="Z3" s="267">
        <v>4</v>
      </c>
      <c r="AA3" s="268" t="s">
        <v>98</v>
      </c>
      <c r="AB3" s="277" t="s">
        <v>96</v>
      </c>
    </row>
    <row r="4" spans="1:28" ht="9.9499999999999993" customHeight="1">
      <c r="A4" s="344"/>
      <c r="B4" s="345"/>
      <c r="C4" s="348"/>
      <c r="D4" s="349"/>
      <c r="E4" s="338"/>
      <c r="F4" s="339"/>
      <c r="G4" s="339"/>
      <c r="H4" s="33" t="str">
        <f>IFERROR(VLOOKUP($J4,$Z$2:$AC$34,2,0),"")</f>
        <v>Emily Ford</v>
      </c>
      <c r="I4" s="20" t="str">
        <f>IFERROR(VLOOKUP($J4,$Z$2:$AC$34,3,0),"")</f>
        <v>Berkhamsted</v>
      </c>
      <c r="J4" s="260">
        <v>119</v>
      </c>
      <c r="K4" s="299">
        <v>3.5408564814814816E-3</v>
      </c>
      <c r="L4" s="299"/>
      <c r="M4" s="177" t="str">
        <f t="shared" ref="M4:M46" si="2">IF($K4&lt;$D$44,IF($K4&gt;0,"NEW","" )," ")</f>
        <v xml:space="preserve"> </v>
      </c>
      <c r="N4" s="178" t="str">
        <f t="shared" ref="N4:N46" si="3">IF($K4&lt;$D$45,IF($K4&gt;0,"YES","" )," ")</f>
        <v xml:space="preserve"> </v>
      </c>
      <c r="O4" s="179" t="str">
        <f t="shared" ref="O4:O46" si="4">IF($K4&lt;$D$46,IF($K4&gt;0,"YES","" )," ")</f>
        <v xml:space="preserve"> </v>
      </c>
      <c r="P4" s="200">
        <f t="shared" si="0"/>
        <v>2</v>
      </c>
      <c r="Q4" s="90">
        <f t="shared" ref="Q4:Q34" si="5">K4</f>
        <v>3.5408564814814816E-3</v>
      </c>
      <c r="R4" s="86" t="str">
        <f t="shared" si="1"/>
        <v>Emily Ford</v>
      </c>
      <c r="S4" s="86" t="str">
        <f t="shared" si="1"/>
        <v>Berkhamsted</v>
      </c>
      <c r="T4" s="63">
        <f t="shared" ref="T4:T34" si="6">J4</f>
        <v>119</v>
      </c>
      <c r="U4" s="345"/>
      <c r="V4" s="418" t="s">
        <v>20</v>
      </c>
      <c r="W4" s="419"/>
      <c r="X4" s="420"/>
      <c r="Y4" s="344"/>
      <c r="Z4" s="267">
        <v>30</v>
      </c>
      <c r="AA4" s="268" t="s">
        <v>84</v>
      </c>
      <c r="AB4" s="277" t="s">
        <v>56</v>
      </c>
    </row>
    <row r="5" spans="1:28" ht="9.9499999999999993" customHeight="1">
      <c r="A5" s="344"/>
      <c r="B5" s="345"/>
      <c r="C5" s="348"/>
      <c r="D5" s="349"/>
      <c r="E5" s="338"/>
      <c r="F5" s="339"/>
      <c r="G5" s="339"/>
      <c r="H5" s="33" t="str">
        <f t="shared" ref="H5:H34" si="7">IFERROR(VLOOKUP($J5,$Z$2:$AC$34,2,0),"")</f>
        <v>Abigail  Manson</v>
      </c>
      <c r="I5" s="20" t="str">
        <f t="shared" ref="I5:I34" si="8">IFERROR(VLOOKUP($J5,$Z$2:$AC$34,3,0),"")</f>
        <v>Hitchin Girls' School</v>
      </c>
      <c r="J5" s="260">
        <v>251</v>
      </c>
      <c r="K5" s="299">
        <v>3.5821759259259257E-3</v>
      </c>
      <c r="L5" s="299"/>
      <c r="M5" s="177" t="str">
        <f t="shared" si="2"/>
        <v xml:space="preserve"> </v>
      </c>
      <c r="N5" s="178" t="str">
        <f t="shared" si="3"/>
        <v xml:space="preserve"> </v>
      </c>
      <c r="O5" s="179" t="str">
        <f t="shared" si="4"/>
        <v xml:space="preserve"> </v>
      </c>
      <c r="P5" s="200">
        <f t="shared" si="0"/>
        <v>3</v>
      </c>
      <c r="Q5" s="90">
        <f t="shared" si="5"/>
        <v>3.5821759259259257E-3</v>
      </c>
      <c r="R5" s="86" t="str">
        <f t="shared" si="1"/>
        <v>Abigail  Manson</v>
      </c>
      <c r="S5" s="86" t="str">
        <f t="shared" si="1"/>
        <v>Hitchin Girls' School</v>
      </c>
      <c r="T5" s="63">
        <f t="shared" si="6"/>
        <v>251</v>
      </c>
      <c r="U5" s="345"/>
      <c r="V5" s="421"/>
      <c r="W5" s="422"/>
      <c r="X5" s="423"/>
      <c r="Y5" s="344"/>
      <c r="Z5" s="267">
        <v>99</v>
      </c>
      <c r="AA5" s="268" t="s">
        <v>101</v>
      </c>
      <c r="AB5" s="277" t="s">
        <v>57</v>
      </c>
    </row>
    <row r="6" spans="1:28" ht="9.9499999999999993" customHeight="1">
      <c r="A6" s="344"/>
      <c r="B6" s="345"/>
      <c r="C6" s="348"/>
      <c r="D6" s="349"/>
      <c r="E6" s="338"/>
      <c r="F6" s="339"/>
      <c r="G6" s="339"/>
      <c r="H6" s="33" t="str">
        <f t="shared" si="7"/>
        <v>Thea Gray</v>
      </c>
      <c r="I6" s="20" t="str">
        <f t="shared" si="8"/>
        <v>Berkhamsted</v>
      </c>
      <c r="J6" s="260">
        <v>133</v>
      </c>
      <c r="K6" s="299">
        <v>3.6009259259259258E-3</v>
      </c>
      <c r="L6" s="299"/>
      <c r="M6" s="177" t="str">
        <f t="shared" si="2"/>
        <v xml:space="preserve"> </v>
      </c>
      <c r="N6" s="178" t="str">
        <f t="shared" si="3"/>
        <v xml:space="preserve"> </v>
      </c>
      <c r="O6" s="179" t="str">
        <f t="shared" si="4"/>
        <v xml:space="preserve"> </v>
      </c>
      <c r="P6" s="200">
        <f t="shared" si="0"/>
        <v>4</v>
      </c>
      <c r="Q6" s="90">
        <f t="shared" si="5"/>
        <v>3.6009259259259258E-3</v>
      </c>
      <c r="R6" s="86" t="str">
        <f t="shared" si="1"/>
        <v>Thea Gray</v>
      </c>
      <c r="S6" s="86" t="str">
        <f t="shared" si="1"/>
        <v>Berkhamsted</v>
      </c>
      <c r="T6" s="63">
        <f t="shared" si="6"/>
        <v>133</v>
      </c>
      <c r="U6" s="345"/>
      <c r="V6" s="421"/>
      <c r="W6" s="422"/>
      <c r="X6" s="423"/>
      <c r="Y6" s="344"/>
      <c r="Z6" s="267">
        <v>119</v>
      </c>
      <c r="AA6" s="268" t="s">
        <v>108</v>
      </c>
      <c r="AB6" s="277" t="s">
        <v>75</v>
      </c>
    </row>
    <row r="7" spans="1:28" ht="9.9499999999999993" customHeight="1">
      <c r="A7" s="344"/>
      <c r="B7" s="345"/>
      <c r="C7" s="348"/>
      <c r="D7" s="349"/>
      <c r="E7" s="338"/>
      <c r="F7" s="339"/>
      <c r="G7" s="339"/>
      <c r="H7" s="33" t="str">
        <f t="shared" si="7"/>
        <v>Georgina Hamilton</v>
      </c>
      <c r="I7" s="20" t="str">
        <f t="shared" si="8"/>
        <v>Queenswood</v>
      </c>
      <c r="J7" s="260">
        <v>400</v>
      </c>
      <c r="K7" s="299">
        <v>3.7137731481481479E-3</v>
      </c>
      <c r="L7" s="299"/>
      <c r="M7" s="177" t="str">
        <f t="shared" si="2"/>
        <v xml:space="preserve"> </v>
      </c>
      <c r="N7" s="178" t="str">
        <f t="shared" si="3"/>
        <v xml:space="preserve"> </v>
      </c>
      <c r="O7" s="179" t="str">
        <f t="shared" si="4"/>
        <v xml:space="preserve"> </v>
      </c>
      <c r="P7" s="200">
        <f t="shared" si="0"/>
        <v>5</v>
      </c>
      <c r="Q7" s="90">
        <f t="shared" si="5"/>
        <v>3.7137731481481479E-3</v>
      </c>
      <c r="R7" s="86" t="str">
        <f t="shared" si="1"/>
        <v>Georgina Hamilton</v>
      </c>
      <c r="S7" s="86" t="str">
        <f t="shared" si="1"/>
        <v>Queenswood</v>
      </c>
      <c r="T7" s="63">
        <f t="shared" si="6"/>
        <v>400</v>
      </c>
      <c r="U7" s="345"/>
      <c r="V7" s="418" t="s">
        <v>55</v>
      </c>
      <c r="W7" s="419"/>
      <c r="X7" s="420"/>
      <c r="Y7" s="344"/>
      <c r="Z7" s="267">
        <v>133</v>
      </c>
      <c r="AA7" s="268" t="s">
        <v>85</v>
      </c>
      <c r="AB7" s="277" t="s">
        <v>75</v>
      </c>
    </row>
    <row r="8" spans="1:28" ht="9.9499999999999993" customHeight="1">
      <c r="A8" s="344"/>
      <c r="B8" s="345"/>
      <c r="C8" s="348"/>
      <c r="D8" s="349"/>
      <c r="E8" s="338"/>
      <c r="F8" s="339"/>
      <c r="G8" s="339"/>
      <c r="H8" s="33" t="str">
        <f t="shared" si="7"/>
        <v>Georgie  Featherstone</v>
      </c>
      <c r="I8" s="20" t="str">
        <f t="shared" si="8"/>
        <v>Herts and Essex</v>
      </c>
      <c r="J8" s="260">
        <v>227</v>
      </c>
      <c r="K8" s="299">
        <v>3.7819444444444441E-3</v>
      </c>
      <c r="L8" s="299"/>
      <c r="M8" s="177" t="str">
        <f t="shared" si="2"/>
        <v xml:space="preserve"> </v>
      </c>
      <c r="N8" s="178" t="str">
        <f t="shared" si="3"/>
        <v xml:space="preserve"> </v>
      </c>
      <c r="O8" s="179" t="str">
        <f t="shared" si="4"/>
        <v xml:space="preserve"> </v>
      </c>
      <c r="P8" s="200">
        <f t="shared" si="0"/>
        <v>6</v>
      </c>
      <c r="Q8" s="90">
        <f t="shared" si="5"/>
        <v>3.7819444444444441E-3</v>
      </c>
      <c r="R8" s="86" t="str">
        <f t="shared" si="1"/>
        <v>Georgie  Featherstone</v>
      </c>
      <c r="S8" s="86" t="str">
        <f t="shared" si="1"/>
        <v>Herts and Essex</v>
      </c>
      <c r="T8" s="63">
        <f t="shared" si="6"/>
        <v>227</v>
      </c>
      <c r="U8" s="345"/>
      <c r="V8" s="421"/>
      <c r="W8" s="422"/>
      <c r="X8" s="423"/>
      <c r="Y8" s="344"/>
      <c r="Z8" s="267">
        <v>227</v>
      </c>
      <c r="AA8" s="268" t="s">
        <v>124</v>
      </c>
      <c r="AB8" s="277" t="s">
        <v>125</v>
      </c>
    </row>
    <row r="9" spans="1:28" ht="9.9499999999999993" customHeight="1">
      <c r="A9" s="344"/>
      <c r="B9" s="345"/>
      <c r="C9" s="348"/>
      <c r="D9" s="349"/>
      <c r="E9" s="338"/>
      <c r="F9" s="339"/>
      <c r="G9" s="339"/>
      <c r="H9" s="34" t="str">
        <f t="shared" si="7"/>
        <v>Uma Mandalia</v>
      </c>
      <c r="I9" s="21" t="str">
        <f t="shared" si="8"/>
        <v>Watford Grammar School for Girls</v>
      </c>
      <c r="J9" s="260">
        <v>850</v>
      </c>
      <c r="K9" s="299">
        <v>3.8133101851851852E-3</v>
      </c>
      <c r="L9" s="299"/>
      <c r="M9" s="177" t="str">
        <f t="shared" si="2"/>
        <v xml:space="preserve"> </v>
      </c>
      <c r="N9" s="178" t="str">
        <f t="shared" si="3"/>
        <v xml:space="preserve"> </v>
      </c>
      <c r="O9" s="179" t="str">
        <f t="shared" si="4"/>
        <v xml:space="preserve"> </v>
      </c>
      <c r="P9" s="200">
        <f t="shared" si="0"/>
        <v>7</v>
      </c>
      <c r="Q9" s="90">
        <f t="shared" si="5"/>
        <v>3.8133101851851852E-3</v>
      </c>
      <c r="R9" s="86" t="str">
        <f t="shared" si="1"/>
        <v>Uma Mandalia</v>
      </c>
      <c r="S9" s="86" t="str">
        <f t="shared" si="1"/>
        <v>Watford Grammar School for Girls</v>
      </c>
      <c r="T9" s="63">
        <f t="shared" si="6"/>
        <v>850</v>
      </c>
      <c r="U9" s="345"/>
      <c r="V9" s="421"/>
      <c r="W9" s="422"/>
      <c r="X9" s="423"/>
      <c r="Y9" s="344"/>
      <c r="Z9" s="267">
        <v>251</v>
      </c>
      <c r="AA9" s="268" t="s">
        <v>128</v>
      </c>
      <c r="AB9" s="277" t="s">
        <v>129</v>
      </c>
    </row>
    <row r="10" spans="1:28" ht="9.9499999999999993" customHeight="1">
      <c r="A10" s="344"/>
      <c r="B10" s="345"/>
      <c r="C10" s="348"/>
      <c r="D10" s="349"/>
      <c r="E10" s="338"/>
      <c r="F10" s="339"/>
      <c r="G10" s="339"/>
      <c r="H10" s="33" t="str">
        <f t="shared" si="7"/>
        <v>Charlotte Kan</v>
      </c>
      <c r="I10" s="20" t="str">
        <f t="shared" si="8"/>
        <v xml:space="preserve">St Albans High School For Girls </v>
      </c>
      <c r="J10" s="260">
        <v>561</v>
      </c>
      <c r="K10" s="299">
        <v>3.9302083333333333E-3</v>
      </c>
      <c r="L10" s="299"/>
      <c r="M10" s="177" t="str">
        <f t="shared" si="2"/>
        <v xml:space="preserve"> </v>
      </c>
      <c r="N10" s="178" t="str">
        <f t="shared" si="3"/>
        <v xml:space="preserve"> </v>
      </c>
      <c r="O10" s="179" t="str">
        <f t="shared" si="4"/>
        <v xml:space="preserve"> </v>
      </c>
      <c r="P10" s="200">
        <f t="shared" si="0"/>
        <v>8</v>
      </c>
      <c r="Q10" s="90">
        <f t="shared" si="5"/>
        <v>3.9302083333333333E-3</v>
      </c>
      <c r="R10" s="86" t="str">
        <f t="shared" si="1"/>
        <v>Charlotte Kan</v>
      </c>
      <c r="S10" s="86" t="str">
        <f t="shared" si="1"/>
        <v xml:space="preserve">St Albans High School For Girls </v>
      </c>
      <c r="T10" s="63">
        <f t="shared" si="6"/>
        <v>561</v>
      </c>
      <c r="U10" s="345"/>
      <c r="V10" s="332"/>
      <c r="W10" s="333"/>
      <c r="X10" s="334"/>
      <c r="Y10" s="344"/>
      <c r="Z10" s="267">
        <v>400</v>
      </c>
      <c r="AA10" s="268" t="s">
        <v>159</v>
      </c>
      <c r="AB10" s="277" t="s">
        <v>158</v>
      </c>
    </row>
    <row r="11" spans="1:28" ht="9.9499999999999993" customHeight="1">
      <c r="A11" s="344"/>
      <c r="B11" s="345"/>
      <c r="C11" s="348"/>
      <c r="D11" s="349"/>
      <c r="E11" s="338"/>
      <c r="F11" s="339"/>
      <c r="G11" s="339"/>
      <c r="H11" s="33" t="str">
        <f t="shared" si="7"/>
        <v/>
      </c>
      <c r="I11" s="20" t="str">
        <f t="shared" si="8"/>
        <v/>
      </c>
      <c r="J11" s="260"/>
      <c r="K11" s="299"/>
      <c r="L11" s="299"/>
      <c r="M11" s="177" t="str">
        <f t="shared" si="2"/>
        <v/>
      </c>
      <c r="N11" s="178" t="str">
        <f t="shared" si="3"/>
        <v/>
      </c>
      <c r="O11" s="179" t="str">
        <f t="shared" si="4"/>
        <v/>
      </c>
      <c r="P11" s="200" t="str">
        <f t="shared" si="0"/>
        <v>No Runner</v>
      </c>
      <c r="Q11" s="90">
        <f t="shared" si="5"/>
        <v>0</v>
      </c>
      <c r="R11" s="86" t="str">
        <f t="shared" si="1"/>
        <v/>
      </c>
      <c r="S11" s="86" t="str">
        <f t="shared" si="1"/>
        <v/>
      </c>
      <c r="T11" s="63">
        <f t="shared" si="6"/>
        <v>0</v>
      </c>
      <c r="U11" s="345"/>
      <c r="V11" s="326"/>
      <c r="W11" s="327"/>
      <c r="X11" s="328"/>
      <c r="Y11" s="344"/>
      <c r="Z11" s="267">
        <v>561</v>
      </c>
      <c r="AA11" s="268" t="s">
        <v>194</v>
      </c>
      <c r="AB11" s="277" t="s">
        <v>193</v>
      </c>
    </row>
    <row r="12" spans="1:28" ht="9.9499999999999993" customHeight="1">
      <c r="A12" s="344"/>
      <c r="B12" s="345"/>
      <c r="C12" s="348"/>
      <c r="D12" s="349"/>
      <c r="E12" s="338"/>
      <c r="F12" s="339"/>
      <c r="G12" s="339"/>
      <c r="H12" s="33" t="str">
        <f t="shared" si="7"/>
        <v/>
      </c>
      <c r="I12" s="20" t="str">
        <f t="shared" si="8"/>
        <v/>
      </c>
      <c r="J12" s="260"/>
      <c r="K12" s="299"/>
      <c r="L12" s="299"/>
      <c r="M12" s="177" t="str">
        <f t="shared" si="2"/>
        <v/>
      </c>
      <c r="N12" s="178" t="str">
        <f t="shared" si="3"/>
        <v/>
      </c>
      <c r="O12" s="179" t="str">
        <f t="shared" si="4"/>
        <v/>
      </c>
      <c r="P12" s="200" t="str">
        <f t="shared" si="0"/>
        <v>No Runner</v>
      </c>
      <c r="Q12" s="90">
        <f t="shared" si="5"/>
        <v>0</v>
      </c>
      <c r="R12" s="86" t="str">
        <f t="shared" si="1"/>
        <v/>
      </c>
      <c r="S12" s="86" t="str">
        <f t="shared" si="1"/>
        <v/>
      </c>
      <c r="T12" s="63">
        <f t="shared" si="6"/>
        <v>0</v>
      </c>
      <c r="U12" s="345"/>
      <c r="V12" s="329"/>
      <c r="W12" s="330"/>
      <c r="X12" s="331"/>
      <c r="Y12" s="344"/>
      <c r="Z12" s="267">
        <v>850</v>
      </c>
      <c r="AA12" s="268" t="s">
        <v>243</v>
      </c>
      <c r="AB12" s="277" t="s">
        <v>242</v>
      </c>
    </row>
    <row r="13" spans="1:28" ht="9.9499999999999993" customHeight="1">
      <c r="A13" s="344"/>
      <c r="B13" s="345"/>
      <c r="C13" s="348"/>
      <c r="D13" s="349"/>
      <c r="E13" s="338"/>
      <c r="F13" s="339"/>
      <c r="G13" s="339"/>
      <c r="H13" s="33" t="str">
        <f t="shared" si="7"/>
        <v/>
      </c>
      <c r="I13" s="20" t="str">
        <f t="shared" si="8"/>
        <v/>
      </c>
      <c r="J13" s="260"/>
      <c r="K13" s="299"/>
      <c r="L13" s="299"/>
      <c r="M13" s="177" t="str">
        <f t="shared" si="2"/>
        <v/>
      </c>
      <c r="N13" s="178" t="str">
        <f t="shared" si="3"/>
        <v/>
      </c>
      <c r="O13" s="179" t="str">
        <f t="shared" si="4"/>
        <v/>
      </c>
      <c r="P13" s="200" t="str">
        <f t="shared" si="0"/>
        <v>No Runner</v>
      </c>
      <c r="Q13" s="90">
        <f t="shared" si="5"/>
        <v>0</v>
      </c>
      <c r="R13" s="86" t="str">
        <f t="shared" si="1"/>
        <v/>
      </c>
      <c r="S13" s="86" t="str">
        <f t="shared" si="1"/>
        <v/>
      </c>
      <c r="T13" s="63">
        <f t="shared" si="6"/>
        <v>0</v>
      </c>
      <c r="U13" s="345"/>
      <c r="V13" s="332"/>
      <c r="W13" s="333"/>
      <c r="X13" s="334"/>
      <c r="Y13" s="344"/>
      <c r="Z13" s="267"/>
      <c r="AA13" s="268"/>
      <c r="AB13" s="277"/>
    </row>
    <row r="14" spans="1:28" ht="9.9499999999999993" customHeight="1">
      <c r="A14" s="344"/>
      <c r="B14" s="345"/>
      <c r="C14" s="348"/>
      <c r="D14" s="349"/>
      <c r="E14" s="338"/>
      <c r="F14" s="339"/>
      <c r="G14" s="339"/>
      <c r="H14" s="33" t="str">
        <f t="shared" si="7"/>
        <v/>
      </c>
      <c r="I14" s="20" t="str">
        <f t="shared" si="8"/>
        <v/>
      </c>
      <c r="J14" s="260"/>
      <c r="K14" s="299"/>
      <c r="L14" s="299"/>
      <c r="M14" s="177" t="str">
        <f t="shared" si="2"/>
        <v/>
      </c>
      <c r="N14" s="178" t="str">
        <f t="shared" si="3"/>
        <v/>
      </c>
      <c r="O14" s="179" t="str">
        <f t="shared" si="4"/>
        <v/>
      </c>
      <c r="P14" s="200" t="str">
        <f t="shared" si="0"/>
        <v>No Runner</v>
      </c>
      <c r="Q14" s="90">
        <f t="shared" si="5"/>
        <v>0</v>
      </c>
      <c r="R14" s="86" t="str">
        <f t="shared" si="1"/>
        <v/>
      </c>
      <c r="S14" s="86" t="str">
        <f t="shared" si="1"/>
        <v/>
      </c>
      <c r="T14" s="63">
        <f t="shared" si="6"/>
        <v>0</v>
      </c>
      <c r="U14" s="345"/>
      <c r="V14" s="326"/>
      <c r="W14" s="327"/>
      <c r="X14" s="328"/>
      <c r="Y14" s="344"/>
      <c r="Z14" s="267"/>
      <c r="AA14" s="268"/>
      <c r="AB14" s="277"/>
    </row>
    <row r="15" spans="1:28" ht="9.9499999999999993" customHeight="1">
      <c r="A15" s="344"/>
      <c r="B15" s="345"/>
      <c r="C15" s="348"/>
      <c r="D15" s="349"/>
      <c r="E15" s="338"/>
      <c r="F15" s="339"/>
      <c r="G15" s="339"/>
      <c r="H15" s="33" t="str">
        <f t="shared" si="7"/>
        <v/>
      </c>
      <c r="I15" s="20" t="str">
        <f t="shared" si="8"/>
        <v/>
      </c>
      <c r="J15" s="260"/>
      <c r="K15" s="299"/>
      <c r="L15" s="299"/>
      <c r="M15" s="177" t="str">
        <f t="shared" si="2"/>
        <v/>
      </c>
      <c r="N15" s="178" t="str">
        <f t="shared" si="3"/>
        <v/>
      </c>
      <c r="O15" s="179" t="str">
        <f t="shared" si="4"/>
        <v/>
      </c>
      <c r="P15" s="200" t="str">
        <f t="shared" si="0"/>
        <v>No Runner</v>
      </c>
      <c r="Q15" s="90">
        <f t="shared" si="5"/>
        <v>0</v>
      </c>
      <c r="R15" s="86" t="str">
        <f t="shared" si="1"/>
        <v/>
      </c>
      <c r="S15" s="86" t="str">
        <f t="shared" si="1"/>
        <v/>
      </c>
      <c r="T15" s="63">
        <f t="shared" si="6"/>
        <v>0</v>
      </c>
      <c r="U15" s="345"/>
      <c r="V15" s="329"/>
      <c r="W15" s="330"/>
      <c r="X15" s="331"/>
      <c r="Y15" s="344"/>
      <c r="Z15" s="267"/>
      <c r="AA15" s="268"/>
      <c r="AB15" s="277"/>
    </row>
    <row r="16" spans="1:28" ht="9.9499999999999993" customHeight="1">
      <c r="A16" s="344"/>
      <c r="B16" s="345"/>
      <c r="C16" s="348"/>
      <c r="D16" s="349"/>
      <c r="E16" s="338"/>
      <c r="F16" s="339"/>
      <c r="G16" s="339"/>
      <c r="H16" s="35" t="str">
        <f t="shared" si="7"/>
        <v/>
      </c>
      <c r="I16" s="224" t="str">
        <f t="shared" si="8"/>
        <v/>
      </c>
      <c r="J16" s="260"/>
      <c r="K16" s="299"/>
      <c r="L16" s="299"/>
      <c r="M16" s="177" t="str">
        <f t="shared" si="2"/>
        <v/>
      </c>
      <c r="N16" s="178" t="str">
        <f t="shared" si="3"/>
        <v/>
      </c>
      <c r="O16" s="179" t="str">
        <f t="shared" si="4"/>
        <v/>
      </c>
      <c r="P16" s="200" t="str">
        <f t="shared" si="0"/>
        <v>No Runner</v>
      </c>
      <c r="Q16" s="90">
        <f t="shared" si="5"/>
        <v>0</v>
      </c>
      <c r="R16" s="86" t="str">
        <f t="shared" si="1"/>
        <v/>
      </c>
      <c r="S16" s="86" t="str">
        <f t="shared" si="1"/>
        <v/>
      </c>
      <c r="T16" s="63">
        <f t="shared" si="6"/>
        <v>0</v>
      </c>
      <c r="U16" s="345"/>
      <c r="V16" s="332"/>
      <c r="W16" s="333"/>
      <c r="X16" s="334"/>
      <c r="Y16" s="344"/>
      <c r="Z16" s="267"/>
      <c r="AA16" s="268"/>
      <c r="AB16" s="277"/>
    </row>
    <row r="17" spans="1:28" ht="9.9499999999999993" customHeight="1">
      <c r="A17" s="344"/>
      <c r="B17" s="345"/>
      <c r="C17" s="348"/>
      <c r="D17" s="349"/>
      <c r="E17" s="338"/>
      <c r="F17" s="339"/>
      <c r="G17" s="339"/>
      <c r="H17" s="7" t="str">
        <f t="shared" si="7"/>
        <v/>
      </c>
      <c r="I17" s="10" t="str">
        <f t="shared" si="8"/>
        <v/>
      </c>
      <c r="J17" s="262"/>
      <c r="K17" s="299"/>
      <c r="L17" s="299"/>
      <c r="M17" s="177" t="str">
        <f t="shared" si="2"/>
        <v/>
      </c>
      <c r="N17" s="178" t="str">
        <f t="shared" si="3"/>
        <v/>
      </c>
      <c r="O17" s="179" t="str">
        <f t="shared" si="4"/>
        <v/>
      </c>
      <c r="P17" s="200" t="str">
        <f t="shared" si="0"/>
        <v>No Runner</v>
      </c>
      <c r="Q17" s="90">
        <f t="shared" si="5"/>
        <v>0</v>
      </c>
      <c r="R17" s="86" t="str">
        <f t="shared" si="1"/>
        <v/>
      </c>
      <c r="S17" s="86" t="str">
        <f t="shared" si="1"/>
        <v/>
      </c>
      <c r="T17" s="63">
        <f t="shared" si="6"/>
        <v>0</v>
      </c>
      <c r="U17" s="345"/>
      <c r="V17" s="326"/>
      <c r="W17" s="327"/>
      <c r="X17" s="328"/>
      <c r="Y17" s="344"/>
      <c r="Z17" s="267"/>
      <c r="AA17" s="268"/>
      <c r="AB17" s="277"/>
    </row>
    <row r="18" spans="1:28" ht="9.9499999999999993" customHeight="1">
      <c r="A18" s="344"/>
      <c r="B18" s="345"/>
      <c r="C18" s="348"/>
      <c r="D18" s="349"/>
      <c r="E18" s="338"/>
      <c r="F18" s="339"/>
      <c r="G18" s="339"/>
      <c r="H18" s="7" t="str">
        <f t="shared" si="7"/>
        <v/>
      </c>
      <c r="I18" s="10" t="str">
        <f t="shared" si="8"/>
        <v/>
      </c>
      <c r="J18" s="262"/>
      <c r="K18" s="299"/>
      <c r="L18" s="299"/>
      <c r="M18" s="177" t="str">
        <f t="shared" si="2"/>
        <v/>
      </c>
      <c r="N18" s="178" t="str">
        <f t="shared" si="3"/>
        <v/>
      </c>
      <c r="O18" s="179" t="str">
        <f t="shared" si="4"/>
        <v/>
      </c>
      <c r="P18" s="200" t="str">
        <f t="shared" si="0"/>
        <v>No Runner</v>
      </c>
      <c r="Q18" s="90">
        <f t="shared" si="5"/>
        <v>0</v>
      </c>
      <c r="R18" s="86" t="str">
        <f t="shared" si="1"/>
        <v/>
      </c>
      <c r="S18" s="86" t="str">
        <f t="shared" si="1"/>
        <v/>
      </c>
      <c r="T18" s="63">
        <f t="shared" si="6"/>
        <v>0</v>
      </c>
      <c r="U18" s="345"/>
      <c r="V18" s="329"/>
      <c r="W18" s="330"/>
      <c r="X18" s="331"/>
      <c r="Y18" s="344"/>
      <c r="Z18" s="267"/>
      <c r="AA18" s="268"/>
      <c r="AB18" s="277"/>
    </row>
    <row r="19" spans="1:28" ht="9.9499999999999993" customHeight="1">
      <c r="A19" s="344"/>
      <c r="B19" s="345"/>
      <c r="C19" s="348"/>
      <c r="D19" s="349"/>
      <c r="E19" s="338"/>
      <c r="F19" s="339"/>
      <c r="G19" s="339"/>
      <c r="H19" s="34" t="str">
        <f t="shared" si="7"/>
        <v/>
      </c>
      <c r="I19" s="21" t="str">
        <f t="shared" si="8"/>
        <v/>
      </c>
      <c r="J19" s="260"/>
      <c r="K19" s="299"/>
      <c r="L19" s="299"/>
      <c r="M19" s="177" t="str">
        <f t="shared" si="2"/>
        <v/>
      </c>
      <c r="N19" s="178" t="str">
        <f t="shared" si="3"/>
        <v/>
      </c>
      <c r="O19" s="179" t="str">
        <f t="shared" si="4"/>
        <v/>
      </c>
      <c r="P19" s="200" t="str">
        <f t="shared" si="0"/>
        <v>No Runner</v>
      </c>
      <c r="Q19" s="90">
        <f t="shared" si="5"/>
        <v>0</v>
      </c>
      <c r="R19" s="86" t="str">
        <f t="shared" si="1"/>
        <v/>
      </c>
      <c r="S19" s="86" t="str">
        <f t="shared" si="1"/>
        <v/>
      </c>
      <c r="T19" s="63">
        <f t="shared" si="6"/>
        <v>0</v>
      </c>
      <c r="U19" s="345"/>
      <c r="V19" s="332"/>
      <c r="W19" s="333"/>
      <c r="X19" s="334"/>
      <c r="Y19" s="344"/>
      <c r="Z19" s="267"/>
      <c r="AA19" s="268"/>
      <c r="AB19" s="277"/>
    </row>
    <row r="20" spans="1:28" ht="9.9499999999999993" customHeight="1">
      <c r="A20" s="344"/>
      <c r="B20" s="345"/>
      <c r="C20" s="348"/>
      <c r="D20" s="349"/>
      <c r="E20" s="338"/>
      <c r="F20" s="339"/>
      <c r="G20" s="339"/>
      <c r="H20" s="33" t="str">
        <f t="shared" si="7"/>
        <v/>
      </c>
      <c r="I20" s="20" t="str">
        <f t="shared" si="8"/>
        <v/>
      </c>
      <c r="J20" s="260"/>
      <c r="K20" s="299"/>
      <c r="L20" s="299"/>
      <c r="M20" s="177" t="str">
        <f t="shared" si="2"/>
        <v/>
      </c>
      <c r="N20" s="178" t="str">
        <f t="shared" si="3"/>
        <v/>
      </c>
      <c r="O20" s="179" t="str">
        <f t="shared" si="4"/>
        <v/>
      </c>
      <c r="P20" s="200" t="str">
        <f t="shared" si="0"/>
        <v>No Runner</v>
      </c>
      <c r="Q20" s="90">
        <f t="shared" si="5"/>
        <v>0</v>
      </c>
      <c r="R20" s="86" t="str">
        <f t="shared" si="1"/>
        <v/>
      </c>
      <c r="S20" s="86" t="str">
        <f t="shared" si="1"/>
        <v/>
      </c>
      <c r="T20" s="63">
        <f t="shared" si="6"/>
        <v>0</v>
      </c>
      <c r="U20" s="345"/>
      <c r="V20" s="326"/>
      <c r="W20" s="327"/>
      <c r="X20" s="328"/>
      <c r="Y20" s="344"/>
      <c r="Z20" s="267"/>
      <c r="AA20" s="268"/>
      <c r="AB20" s="277"/>
    </row>
    <row r="21" spans="1:28" ht="9.9499999999999993" customHeight="1">
      <c r="A21" s="344"/>
      <c r="B21" s="345"/>
      <c r="C21" s="348"/>
      <c r="D21" s="349"/>
      <c r="E21" s="338"/>
      <c r="F21" s="339"/>
      <c r="G21" s="339"/>
      <c r="H21" s="34" t="str">
        <f t="shared" si="7"/>
        <v/>
      </c>
      <c r="I21" s="21" t="str">
        <f t="shared" si="8"/>
        <v/>
      </c>
      <c r="J21" s="260"/>
      <c r="K21" s="299"/>
      <c r="L21" s="299"/>
      <c r="M21" s="177" t="str">
        <f t="shared" si="2"/>
        <v/>
      </c>
      <c r="N21" s="178" t="str">
        <f t="shared" si="3"/>
        <v/>
      </c>
      <c r="O21" s="179" t="str">
        <f t="shared" si="4"/>
        <v/>
      </c>
      <c r="P21" s="200" t="str">
        <f t="shared" si="0"/>
        <v>No Runner</v>
      </c>
      <c r="Q21" s="90">
        <f t="shared" si="5"/>
        <v>0</v>
      </c>
      <c r="R21" s="86" t="str">
        <f t="shared" si="1"/>
        <v/>
      </c>
      <c r="S21" s="86" t="str">
        <f t="shared" si="1"/>
        <v/>
      </c>
      <c r="T21" s="63">
        <f t="shared" si="6"/>
        <v>0</v>
      </c>
      <c r="U21" s="345"/>
      <c r="V21" s="329"/>
      <c r="W21" s="330"/>
      <c r="X21" s="331"/>
      <c r="Y21" s="344"/>
      <c r="Z21" s="267"/>
      <c r="AA21" s="268"/>
      <c r="AB21" s="277"/>
    </row>
    <row r="22" spans="1:28" ht="9.9499999999999993" customHeight="1">
      <c r="A22" s="344"/>
      <c r="B22" s="345"/>
      <c r="C22" s="348"/>
      <c r="D22" s="349"/>
      <c r="E22" s="338"/>
      <c r="F22" s="339"/>
      <c r="G22" s="339"/>
      <c r="H22" s="34" t="str">
        <f t="shared" si="7"/>
        <v/>
      </c>
      <c r="I22" s="21" t="str">
        <f t="shared" si="8"/>
        <v/>
      </c>
      <c r="J22" s="260"/>
      <c r="K22" s="299"/>
      <c r="L22" s="299"/>
      <c r="M22" s="177" t="str">
        <f t="shared" si="2"/>
        <v/>
      </c>
      <c r="N22" s="178" t="str">
        <f t="shared" si="3"/>
        <v/>
      </c>
      <c r="O22" s="179" t="str">
        <f t="shared" si="4"/>
        <v/>
      </c>
      <c r="P22" s="200" t="str">
        <f t="shared" si="0"/>
        <v>No Runner</v>
      </c>
      <c r="Q22" s="90">
        <f t="shared" si="5"/>
        <v>0</v>
      </c>
      <c r="R22" s="86" t="str">
        <f t="shared" si="1"/>
        <v/>
      </c>
      <c r="S22" s="86" t="str">
        <f t="shared" si="1"/>
        <v/>
      </c>
      <c r="T22" s="63">
        <f t="shared" si="6"/>
        <v>0</v>
      </c>
      <c r="U22" s="345"/>
      <c r="V22" s="366"/>
      <c r="W22" s="367"/>
      <c r="X22" s="368"/>
      <c r="Y22" s="344"/>
      <c r="Z22" s="267"/>
      <c r="AA22" s="268"/>
      <c r="AB22" s="277"/>
    </row>
    <row r="23" spans="1:28" ht="9.9499999999999993" customHeight="1">
      <c r="A23" s="344"/>
      <c r="B23" s="345"/>
      <c r="C23" s="348"/>
      <c r="D23" s="349"/>
      <c r="E23" s="338"/>
      <c r="F23" s="339"/>
      <c r="G23" s="339"/>
      <c r="H23" s="33" t="str">
        <f t="shared" si="7"/>
        <v/>
      </c>
      <c r="I23" s="20" t="str">
        <f t="shared" si="8"/>
        <v/>
      </c>
      <c r="J23" s="260"/>
      <c r="K23" s="299"/>
      <c r="L23" s="299"/>
      <c r="M23" s="177" t="str">
        <f t="shared" si="2"/>
        <v/>
      </c>
      <c r="N23" s="178" t="str">
        <f t="shared" si="3"/>
        <v/>
      </c>
      <c r="O23" s="179" t="str">
        <f t="shared" si="4"/>
        <v/>
      </c>
      <c r="P23" s="200" t="str">
        <f t="shared" si="0"/>
        <v>No Runner</v>
      </c>
      <c r="Q23" s="90">
        <f t="shared" si="5"/>
        <v>0</v>
      </c>
      <c r="R23" s="86" t="str">
        <f t="shared" si="1"/>
        <v/>
      </c>
      <c r="S23" s="86" t="str">
        <f t="shared" si="1"/>
        <v/>
      </c>
      <c r="T23" s="63">
        <f t="shared" si="6"/>
        <v>0</v>
      </c>
      <c r="U23" s="345"/>
      <c r="V23" s="369"/>
      <c r="W23" s="370"/>
      <c r="X23" s="371"/>
      <c r="Y23" s="344"/>
      <c r="Z23" s="267"/>
      <c r="AA23" s="268"/>
      <c r="AB23" s="277"/>
    </row>
    <row r="24" spans="1:28" ht="9.9499999999999993" customHeight="1">
      <c r="A24" s="344"/>
      <c r="B24" s="345"/>
      <c r="C24" s="348"/>
      <c r="D24" s="349"/>
      <c r="E24" s="338"/>
      <c r="F24" s="339"/>
      <c r="G24" s="339"/>
      <c r="H24" s="33" t="str">
        <f t="shared" si="7"/>
        <v/>
      </c>
      <c r="I24" s="20" t="str">
        <f t="shared" si="8"/>
        <v/>
      </c>
      <c r="J24" s="260"/>
      <c r="K24" s="299"/>
      <c r="L24" s="299"/>
      <c r="M24" s="177" t="str">
        <f t="shared" si="2"/>
        <v/>
      </c>
      <c r="N24" s="178" t="str">
        <f t="shared" si="3"/>
        <v/>
      </c>
      <c r="O24" s="179" t="str">
        <f t="shared" si="4"/>
        <v/>
      </c>
      <c r="P24" s="200" t="str">
        <f t="shared" si="0"/>
        <v>No Runner</v>
      </c>
      <c r="Q24" s="90">
        <f t="shared" si="5"/>
        <v>0</v>
      </c>
      <c r="R24" s="86" t="str">
        <f t="shared" si="1"/>
        <v/>
      </c>
      <c r="S24" s="86" t="str">
        <f t="shared" si="1"/>
        <v/>
      </c>
      <c r="T24" s="63">
        <f t="shared" si="6"/>
        <v>0</v>
      </c>
      <c r="U24" s="345"/>
      <c r="V24" s="372"/>
      <c r="W24" s="373"/>
      <c r="X24" s="374"/>
      <c r="Y24" s="344"/>
      <c r="Z24" s="267"/>
      <c r="AA24" s="268"/>
      <c r="AB24" s="277"/>
    </row>
    <row r="25" spans="1:28" ht="9.9499999999999993" customHeight="1">
      <c r="A25" s="344"/>
      <c r="B25" s="345"/>
      <c r="C25" s="348"/>
      <c r="D25" s="349"/>
      <c r="E25" s="338"/>
      <c r="F25" s="339"/>
      <c r="G25" s="339"/>
      <c r="H25" s="7" t="str">
        <f t="shared" si="7"/>
        <v/>
      </c>
      <c r="I25" s="10" t="str">
        <f t="shared" si="8"/>
        <v/>
      </c>
      <c r="J25" s="262"/>
      <c r="K25" s="299"/>
      <c r="L25" s="299"/>
      <c r="M25" s="177" t="str">
        <f t="shared" si="2"/>
        <v/>
      </c>
      <c r="N25" s="178" t="str">
        <f t="shared" si="3"/>
        <v/>
      </c>
      <c r="O25" s="179" t="str">
        <f t="shared" si="4"/>
        <v/>
      </c>
      <c r="P25" s="200" t="str">
        <f t="shared" si="0"/>
        <v>No Runner</v>
      </c>
      <c r="Q25" s="90">
        <f t="shared" si="5"/>
        <v>0</v>
      </c>
      <c r="R25" s="86" t="str">
        <f t="shared" si="1"/>
        <v/>
      </c>
      <c r="S25" s="86" t="str">
        <f t="shared" si="1"/>
        <v/>
      </c>
      <c r="T25" s="63">
        <f t="shared" si="6"/>
        <v>0</v>
      </c>
      <c r="U25" s="345"/>
      <c r="V25" s="424"/>
      <c r="W25" s="425"/>
      <c r="X25" s="426"/>
      <c r="Y25" s="344"/>
      <c r="Z25" s="267"/>
      <c r="AA25" s="268"/>
      <c r="AB25" s="277"/>
    </row>
    <row r="26" spans="1:28" ht="9.9499999999999993" customHeight="1">
      <c r="A26" s="344"/>
      <c r="B26" s="345"/>
      <c r="C26" s="348"/>
      <c r="D26" s="349"/>
      <c r="E26" s="338"/>
      <c r="F26" s="339"/>
      <c r="G26" s="339"/>
      <c r="H26" s="7" t="str">
        <f t="shared" si="7"/>
        <v/>
      </c>
      <c r="I26" s="10" t="str">
        <f t="shared" si="8"/>
        <v/>
      </c>
      <c r="J26" s="262"/>
      <c r="K26" s="299"/>
      <c r="L26" s="299"/>
      <c r="M26" s="177" t="str">
        <f t="shared" si="2"/>
        <v/>
      </c>
      <c r="N26" s="178" t="str">
        <f t="shared" si="3"/>
        <v/>
      </c>
      <c r="O26" s="179" t="str">
        <f t="shared" si="4"/>
        <v/>
      </c>
      <c r="P26" s="200" t="str">
        <f t="shared" si="0"/>
        <v>No Runner</v>
      </c>
      <c r="Q26" s="90">
        <f t="shared" si="5"/>
        <v>0</v>
      </c>
      <c r="R26" s="86" t="str">
        <f t="shared" si="1"/>
        <v/>
      </c>
      <c r="S26" s="86" t="str">
        <f t="shared" si="1"/>
        <v/>
      </c>
      <c r="T26" s="63">
        <f t="shared" si="6"/>
        <v>0</v>
      </c>
      <c r="U26" s="345"/>
      <c r="V26" s="424"/>
      <c r="W26" s="425"/>
      <c r="X26" s="426"/>
      <c r="Y26" s="344"/>
      <c r="Z26" s="267"/>
      <c r="AA26" s="268"/>
      <c r="AB26" s="277"/>
    </row>
    <row r="27" spans="1:28" ht="9.9499999999999993" customHeight="1">
      <c r="A27" s="344"/>
      <c r="B27" s="345"/>
      <c r="C27" s="348"/>
      <c r="D27" s="349"/>
      <c r="E27" s="338"/>
      <c r="F27" s="339"/>
      <c r="G27" s="339"/>
      <c r="H27" s="33" t="str">
        <f t="shared" si="7"/>
        <v/>
      </c>
      <c r="I27" s="20" t="str">
        <f t="shared" si="8"/>
        <v/>
      </c>
      <c r="J27" s="260"/>
      <c r="K27" s="299"/>
      <c r="L27" s="299"/>
      <c r="M27" s="177" t="str">
        <f t="shared" si="2"/>
        <v/>
      </c>
      <c r="N27" s="178" t="str">
        <f t="shared" si="3"/>
        <v/>
      </c>
      <c r="O27" s="179" t="str">
        <f t="shared" si="4"/>
        <v/>
      </c>
      <c r="P27" s="200" t="str">
        <f t="shared" si="0"/>
        <v>No Runner</v>
      </c>
      <c r="Q27" s="90">
        <f t="shared" si="5"/>
        <v>0</v>
      </c>
      <c r="R27" s="86" t="str">
        <f t="shared" si="1"/>
        <v/>
      </c>
      <c r="S27" s="86" t="str">
        <f t="shared" si="1"/>
        <v/>
      </c>
      <c r="T27" s="63">
        <f t="shared" si="6"/>
        <v>0</v>
      </c>
      <c r="U27" s="345"/>
      <c r="V27" s="424"/>
      <c r="W27" s="425"/>
      <c r="X27" s="426"/>
      <c r="Y27" s="344"/>
      <c r="Z27" s="267"/>
      <c r="AA27" s="268"/>
      <c r="AB27" s="277"/>
    </row>
    <row r="28" spans="1:28" ht="9.9499999999999993" customHeight="1">
      <c r="A28" s="344"/>
      <c r="B28" s="345"/>
      <c r="C28" s="348"/>
      <c r="D28" s="349"/>
      <c r="E28" s="338"/>
      <c r="F28" s="339"/>
      <c r="G28" s="339"/>
      <c r="H28" s="33" t="str">
        <f t="shared" si="7"/>
        <v/>
      </c>
      <c r="I28" s="20" t="str">
        <f t="shared" si="8"/>
        <v/>
      </c>
      <c r="J28" s="260"/>
      <c r="K28" s="299"/>
      <c r="L28" s="299"/>
      <c r="M28" s="177" t="str">
        <f t="shared" si="2"/>
        <v/>
      </c>
      <c r="N28" s="178" t="str">
        <f t="shared" si="3"/>
        <v/>
      </c>
      <c r="O28" s="179" t="str">
        <f t="shared" si="4"/>
        <v/>
      </c>
      <c r="P28" s="200" t="str">
        <f t="shared" si="0"/>
        <v>No Runner</v>
      </c>
      <c r="Q28" s="90">
        <f t="shared" si="5"/>
        <v>0</v>
      </c>
      <c r="R28" s="86" t="str">
        <f t="shared" si="1"/>
        <v/>
      </c>
      <c r="S28" s="86" t="str">
        <f t="shared" si="1"/>
        <v/>
      </c>
      <c r="T28" s="63">
        <f t="shared" si="6"/>
        <v>0</v>
      </c>
      <c r="U28" s="345"/>
      <c r="V28" s="424"/>
      <c r="W28" s="425"/>
      <c r="X28" s="426"/>
      <c r="Y28" s="344"/>
      <c r="Z28" s="267"/>
      <c r="AA28" s="268"/>
      <c r="AB28" s="277"/>
    </row>
    <row r="29" spans="1:28" ht="9.9499999999999993" customHeight="1">
      <c r="A29" s="344"/>
      <c r="B29" s="345"/>
      <c r="C29" s="348"/>
      <c r="D29" s="349"/>
      <c r="E29" s="338"/>
      <c r="F29" s="339"/>
      <c r="G29" s="339"/>
      <c r="H29" s="34" t="str">
        <f t="shared" si="7"/>
        <v/>
      </c>
      <c r="I29" s="21" t="str">
        <f t="shared" si="8"/>
        <v/>
      </c>
      <c r="J29" s="260"/>
      <c r="K29" s="299"/>
      <c r="L29" s="299"/>
      <c r="M29" s="177" t="str">
        <f t="shared" si="2"/>
        <v/>
      </c>
      <c r="N29" s="178" t="str">
        <f t="shared" si="3"/>
        <v/>
      </c>
      <c r="O29" s="179" t="str">
        <f t="shared" si="4"/>
        <v/>
      </c>
      <c r="P29" s="200" t="str">
        <f t="shared" si="0"/>
        <v>No Runner</v>
      </c>
      <c r="Q29" s="90">
        <f t="shared" si="5"/>
        <v>0</v>
      </c>
      <c r="R29" s="86" t="str">
        <f t="shared" si="1"/>
        <v/>
      </c>
      <c r="S29" s="86" t="str">
        <f t="shared" si="1"/>
        <v/>
      </c>
      <c r="T29" s="63">
        <f t="shared" si="6"/>
        <v>0</v>
      </c>
      <c r="U29" s="345"/>
      <c r="V29" s="424"/>
      <c r="W29" s="425"/>
      <c r="X29" s="426"/>
      <c r="Y29" s="344"/>
      <c r="Z29" s="267"/>
      <c r="AA29" s="268"/>
      <c r="AB29" s="277"/>
    </row>
    <row r="30" spans="1:28" ht="9.9499999999999993" customHeight="1" thickBot="1">
      <c r="A30" s="344"/>
      <c r="B30" s="345"/>
      <c r="C30" s="348"/>
      <c r="D30" s="349"/>
      <c r="E30" s="338"/>
      <c r="F30" s="339"/>
      <c r="G30" s="339"/>
      <c r="H30" s="33" t="str">
        <f t="shared" si="7"/>
        <v/>
      </c>
      <c r="I30" s="20" t="str">
        <f t="shared" si="8"/>
        <v/>
      </c>
      <c r="J30" s="260"/>
      <c r="K30" s="299"/>
      <c r="L30" s="299"/>
      <c r="M30" s="177" t="str">
        <f t="shared" si="2"/>
        <v/>
      </c>
      <c r="N30" s="178" t="str">
        <f t="shared" si="3"/>
        <v/>
      </c>
      <c r="O30" s="179" t="str">
        <f t="shared" si="4"/>
        <v/>
      </c>
      <c r="P30" s="200" t="str">
        <f t="shared" si="0"/>
        <v>No Runner</v>
      </c>
      <c r="Q30" s="90">
        <f t="shared" si="5"/>
        <v>0</v>
      </c>
      <c r="R30" s="86" t="str">
        <f t="shared" si="1"/>
        <v/>
      </c>
      <c r="S30" s="86" t="str">
        <f t="shared" si="1"/>
        <v/>
      </c>
      <c r="T30" s="63">
        <f t="shared" si="6"/>
        <v>0</v>
      </c>
      <c r="U30" s="345"/>
      <c r="V30" s="427"/>
      <c r="W30" s="428"/>
      <c r="X30" s="429"/>
      <c r="Y30" s="344"/>
      <c r="Z30" s="267"/>
      <c r="AA30" s="268"/>
      <c r="AB30" s="277"/>
    </row>
    <row r="31" spans="1:28" ht="9.9499999999999993" customHeight="1">
      <c r="A31" s="344"/>
      <c r="B31" s="345"/>
      <c r="C31" s="348"/>
      <c r="D31" s="349"/>
      <c r="E31" s="338"/>
      <c r="F31" s="339"/>
      <c r="G31" s="339"/>
      <c r="H31" s="33" t="str">
        <f t="shared" si="7"/>
        <v/>
      </c>
      <c r="I31" s="20" t="str">
        <f t="shared" si="8"/>
        <v/>
      </c>
      <c r="J31" s="260"/>
      <c r="K31" s="299"/>
      <c r="L31" s="299"/>
      <c r="M31" s="177" t="str">
        <f t="shared" si="2"/>
        <v/>
      </c>
      <c r="N31" s="178" t="str">
        <f t="shared" si="3"/>
        <v/>
      </c>
      <c r="O31" s="179" t="str">
        <f t="shared" si="4"/>
        <v/>
      </c>
      <c r="P31" s="200" t="str">
        <f t="shared" si="0"/>
        <v>No Runner</v>
      </c>
      <c r="Q31" s="90">
        <f t="shared" si="5"/>
        <v>0</v>
      </c>
      <c r="R31" s="86" t="str">
        <f t="shared" si="1"/>
        <v/>
      </c>
      <c r="S31" s="86" t="str">
        <f t="shared" si="1"/>
        <v/>
      </c>
      <c r="T31" s="63">
        <f t="shared" si="6"/>
        <v>0</v>
      </c>
      <c r="U31" s="345"/>
      <c r="V31" s="48"/>
      <c r="W31" s="48"/>
      <c r="Y31" s="344"/>
      <c r="Z31" s="267"/>
      <c r="AA31" s="268"/>
      <c r="AB31" s="277"/>
    </row>
    <row r="32" spans="1:28" ht="9.9499999999999993" customHeight="1">
      <c r="A32" s="344"/>
      <c r="B32" s="345"/>
      <c r="C32" s="348"/>
      <c r="D32" s="349"/>
      <c r="E32" s="338"/>
      <c r="F32" s="339"/>
      <c r="G32" s="339"/>
      <c r="H32" s="33" t="str">
        <f t="shared" si="7"/>
        <v/>
      </c>
      <c r="I32" s="20" t="str">
        <f t="shared" si="8"/>
        <v/>
      </c>
      <c r="J32" s="260"/>
      <c r="K32" s="299"/>
      <c r="L32" s="299"/>
      <c r="M32" s="177" t="str">
        <f t="shared" si="2"/>
        <v/>
      </c>
      <c r="N32" s="178" t="str">
        <f t="shared" si="3"/>
        <v/>
      </c>
      <c r="O32" s="179" t="str">
        <f t="shared" si="4"/>
        <v/>
      </c>
      <c r="P32" s="200" t="str">
        <f t="shared" si="0"/>
        <v>No Runner</v>
      </c>
      <c r="Q32" s="90">
        <f t="shared" si="5"/>
        <v>0</v>
      </c>
      <c r="R32" s="86" t="str">
        <f t="shared" si="1"/>
        <v/>
      </c>
      <c r="S32" s="86" t="str">
        <f t="shared" si="1"/>
        <v/>
      </c>
      <c r="T32" s="63">
        <f t="shared" si="6"/>
        <v>0</v>
      </c>
      <c r="U32" s="345"/>
      <c r="V32"/>
      <c r="W32"/>
      <c r="X32"/>
      <c r="Y32" s="344"/>
      <c r="Z32" s="267"/>
      <c r="AA32" s="268"/>
      <c r="AB32" s="277"/>
    </row>
    <row r="33" spans="1:29" ht="9.9499999999999993" customHeight="1">
      <c r="A33"/>
      <c r="B33"/>
      <c r="C33" s="348"/>
      <c r="D33" s="349"/>
      <c r="E33" s="338"/>
      <c r="F33" s="339"/>
      <c r="G33" s="339"/>
      <c r="H33" s="34" t="str">
        <f t="shared" si="7"/>
        <v/>
      </c>
      <c r="I33" s="21" t="str">
        <f t="shared" si="8"/>
        <v/>
      </c>
      <c r="J33" s="260"/>
      <c r="K33" s="299"/>
      <c r="L33" s="299"/>
      <c r="M33" s="177" t="str">
        <f t="shared" si="2"/>
        <v/>
      </c>
      <c r="N33" s="178" t="str">
        <f t="shared" si="3"/>
        <v/>
      </c>
      <c r="O33" s="179" t="str">
        <f t="shared" si="4"/>
        <v/>
      </c>
      <c r="P33" s="200" t="str">
        <f t="shared" si="0"/>
        <v>No Runner</v>
      </c>
      <c r="Q33" s="90">
        <f t="shared" si="5"/>
        <v>0</v>
      </c>
      <c r="R33" s="86" t="str">
        <f t="shared" si="1"/>
        <v/>
      </c>
      <c r="S33" s="86" t="str">
        <f t="shared" si="1"/>
        <v/>
      </c>
      <c r="T33" s="63">
        <f t="shared" si="6"/>
        <v>0</v>
      </c>
      <c r="U33" s="345"/>
      <c r="V33"/>
      <c r="W33"/>
      <c r="X33"/>
      <c r="Y33" s="344"/>
      <c r="Z33" s="267"/>
      <c r="AA33" s="268"/>
      <c r="AB33" s="277"/>
    </row>
    <row r="34" spans="1:29" ht="9.9499999999999993" customHeight="1" thickBot="1">
      <c r="A34"/>
      <c r="B34"/>
      <c r="C34" s="348"/>
      <c r="D34" s="349"/>
      <c r="E34" s="341"/>
      <c r="F34" s="342"/>
      <c r="G34" s="342"/>
      <c r="H34" s="9" t="str">
        <f t="shared" si="7"/>
        <v/>
      </c>
      <c r="I34" s="11" t="str">
        <f t="shared" si="8"/>
        <v/>
      </c>
      <c r="J34" s="276"/>
      <c r="K34" s="300"/>
      <c r="L34" s="300"/>
      <c r="M34" s="180" t="str">
        <f t="shared" si="2"/>
        <v/>
      </c>
      <c r="N34" s="181" t="str">
        <f t="shared" si="3"/>
        <v/>
      </c>
      <c r="O34" s="182" t="str">
        <f t="shared" si="4"/>
        <v/>
      </c>
      <c r="P34" s="201" t="str">
        <f t="shared" si="0"/>
        <v>No Runner</v>
      </c>
      <c r="Q34" s="91">
        <f t="shared" si="5"/>
        <v>0</v>
      </c>
      <c r="R34" s="88" t="str">
        <f t="shared" si="1"/>
        <v/>
      </c>
      <c r="S34" s="88" t="str">
        <f t="shared" si="1"/>
        <v/>
      </c>
      <c r="T34" s="68">
        <f t="shared" si="6"/>
        <v>0</v>
      </c>
      <c r="U34" s="345"/>
      <c r="V34"/>
      <c r="W34"/>
      <c r="X34"/>
      <c r="Y34" s="344"/>
      <c r="Z34" s="270"/>
      <c r="AA34" s="271"/>
      <c r="AB34" s="278"/>
    </row>
    <row r="35" spans="1:29" ht="9.9499999999999993" customHeight="1">
      <c r="A35"/>
      <c r="B35"/>
      <c r="C35" s="348"/>
      <c r="D35" s="349"/>
      <c r="E35" s="441" t="s">
        <v>7</v>
      </c>
      <c r="F35" s="442"/>
      <c r="G35" s="95">
        <v>1</v>
      </c>
      <c r="H35" s="96" t="str">
        <f t="shared" ref="H35:H46" si="9">IFERROR(VLOOKUP($G35,$P$3:$T$34,3,0),"")</f>
        <v>Grace Milnes</v>
      </c>
      <c r="I35" s="96" t="str">
        <f>IFERROR(VLOOKUP($G35,$P$3:$T$34,4,0),"")</f>
        <v>Abbots Hill</v>
      </c>
      <c r="J35" s="97">
        <f t="shared" ref="J35:J46" si="10">IFERROR(VLOOKUP($G35,$P$3:$T$34,5,0),"")</f>
        <v>4</v>
      </c>
      <c r="K35" s="254">
        <f t="shared" ref="K35:K46" si="11">IFERROR(VLOOKUP($G35,$P$3:$T$34,2,0),"")</f>
        <v>3.3332175925925929E-3</v>
      </c>
      <c r="L35" s="254"/>
      <c r="M35" s="189" t="str">
        <f t="shared" si="2"/>
        <v xml:space="preserve"> </v>
      </c>
      <c r="N35" s="193" t="str">
        <f t="shared" si="3"/>
        <v xml:space="preserve"> </v>
      </c>
      <c r="O35" s="196" t="str">
        <f t="shared" si="4"/>
        <v xml:space="preserve"> </v>
      </c>
      <c r="P35" s="435" t="str">
        <f>C2</f>
        <v>1500m</v>
      </c>
      <c r="Q35"/>
      <c r="R35" s="29"/>
      <c r="S35" s="29"/>
      <c r="T35" s="29"/>
      <c r="U35"/>
      <c r="V35"/>
      <c r="W35"/>
      <c r="X35"/>
      <c r="Y35" s="344"/>
      <c r="Z35" s="240"/>
      <c r="AA35" s="240"/>
      <c r="AB35" s="305"/>
    </row>
    <row r="36" spans="1:29" ht="9.9499999999999993" customHeight="1">
      <c r="A36"/>
      <c r="B36"/>
      <c r="C36" s="348"/>
      <c r="D36" s="349"/>
      <c r="E36" s="443"/>
      <c r="F36" s="444"/>
      <c r="G36" s="99">
        <v>2</v>
      </c>
      <c r="H36" s="100" t="str">
        <f t="shared" si="9"/>
        <v>Emily Ford</v>
      </c>
      <c r="I36" s="226" t="str">
        <f t="shared" ref="I36:I46" si="12">IFERROR(VLOOKUP($G36,$P$3:$T$34,4,0),"")</f>
        <v>Berkhamsted</v>
      </c>
      <c r="J36" s="101">
        <f t="shared" si="10"/>
        <v>119</v>
      </c>
      <c r="K36" s="255">
        <f t="shared" si="11"/>
        <v>3.5408564814814816E-3</v>
      </c>
      <c r="L36" s="255"/>
      <c r="M36" s="190" t="str">
        <f t="shared" si="2"/>
        <v xml:space="preserve"> </v>
      </c>
      <c r="N36" s="194" t="str">
        <f t="shared" si="3"/>
        <v xml:space="preserve"> </v>
      </c>
      <c r="O36" s="197" t="str">
        <f t="shared" si="4"/>
        <v xml:space="preserve"> </v>
      </c>
      <c r="P36" s="436"/>
      <c r="Q36"/>
      <c r="R36" s="29"/>
      <c r="S36" s="29"/>
      <c r="T36" s="29"/>
      <c r="U36"/>
      <c r="V36"/>
      <c r="W36"/>
      <c r="X36"/>
      <c r="Y36" s="344"/>
      <c r="Z36" s="47"/>
      <c r="AA36" s="47"/>
    </row>
    <row r="37" spans="1:29" ht="9.9499999999999993" customHeight="1" thickBot="1">
      <c r="A37"/>
      <c r="B37"/>
      <c r="C37" s="348"/>
      <c r="D37" s="349"/>
      <c r="E37" s="443"/>
      <c r="F37" s="444"/>
      <c r="G37" s="202">
        <v>3</v>
      </c>
      <c r="H37" s="203" t="str">
        <f t="shared" si="9"/>
        <v>Abigail  Manson</v>
      </c>
      <c r="I37" s="227" t="str">
        <f t="shared" si="12"/>
        <v>Hitchin Girls' School</v>
      </c>
      <c r="J37" s="204">
        <f t="shared" si="10"/>
        <v>251</v>
      </c>
      <c r="K37" s="256">
        <f t="shared" si="11"/>
        <v>3.5821759259259257E-3</v>
      </c>
      <c r="L37" s="256"/>
      <c r="M37" s="206" t="str">
        <f t="shared" si="2"/>
        <v xml:space="preserve"> </v>
      </c>
      <c r="N37" s="207" t="str">
        <f t="shared" si="3"/>
        <v xml:space="preserve"> </v>
      </c>
      <c r="O37" s="208" t="str">
        <f t="shared" si="4"/>
        <v xml:space="preserve"> </v>
      </c>
      <c r="P37" s="437"/>
      <c r="Q37"/>
      <c r="R37" s="29"/>
      <c r="S37" s="29"/>
      <c r="T37" s="29"/>
      <c r="U37"/>
      <c r="V37"/>
      <c r="W37"/>
      <c r="X37"/>
      <c r="Y37" s="344"/>
      <c r="Z37" s="47"/>
      <c r="AA37" s="47"/>
    </row>
    <row r="38" spans="1:29" ht="9.9499999999999993" customHeight="1">
      <c r="A38"/>
      <c r="B38"/>
      <c r="C38" s="348"/>
      <c r="D38" s="349"/>
      <c r="E38" s="443"/>
      <c r="F38" s="444"/>
      <c r="G38" s="92">
        <v>4</v>
      </c>
      <c r="H38" s="70" t="str">
        <f t="shared" si="9"/>
        <v>Thea Gray</v>
      </c>
      <c r="I38" s="209" t="str">
        <f t="shared" si="12"/>
        <v>Berkhamsted</v>
      </c>
      <c r="J38" s="71">
        <f t="shared" si="10"/>
        <v>133</v>
      </c>
      <c r="K38" s="253">
        <f t="shared" si="11"/>
        <v>3.6009259259259258E-3</v>
      </c>
      <c r="L38" s="253"/>
      <c r="M38" s="186" t="str">
        <f t="shared" si="2"/>
        <v xml:space="preserve"> </v>
      </c>
      <c r="N38" s="187" t="str">
        <f t="shared" si="3"/>
        <v xml:space="preserve"> </v>
      </c>
      <c r="O38" s="188" t="str">
        <f t="shared" si="4"/>
        <v xml:space="preserve"> </v>
      </c>
      <c r="P38" s="433" t="str">
        <f ca="1">Entries!A1</f>
        <v>U17 Girls</v>
      </c>
      <c r="Q38"/>
      <c r="R38" s="29"/>
      <c r="S38" s="29"/>
      <c r="T38" s="29"/>
      <c r="U38"/>
      <c r="V38"/>
      <c r="W38"/>
      <c r="X38"/>
      <c r="Y38" s="344"/>
      <c r="Z38" s="47"/>
      <c r="AA38" s="47"/>
    </row>
    <row r="39" spans="1:29" ht="9.9499999999999993" customHeight="1">
      <c r="A39"/>
      <c r="B39"/>
      <c r="C39" s="348"/>
      <c r="D39" s="349"/>
      <c r="E39" s="443"/>
      <c r="F39" s="444"/>
      <c r="G39" s="92">
        <v>5</v>
      </c>
      <c r="H39" s="70" t="str">
        <f t="shared" si="9"/>
        <v>Georgina Hamilton</v>
      </c>
      <c r="I39" s="209" t="str">
        <f t="shared" si="12"/>
        <v>Queenswood</v>
      </c>
      <c r="J39" s="71">
        <f t="shared" si="10"/>
        <v>400</v>
      </c>
      <c r="K39" s="253">
        <f t="shared" si="11"/>
        <v>3.7137731481481479E-3</v>
      </c>
      <c r="L39" s="253"/>
      <c r="M39" s="177" t="str">
        <f t="shared" si="2"/>
        <v xml:space="preserve"> </v>
      </c>
      <c r="N39" s="178" t="str">
        <f t="shared" si="3"/>
        <v xml:space="preserve"> </v>
      </c>
      <c r="O39" s="179" t="str">
        <f t="shared" si="4"/>
        <v xml:space="preserve"> </v>
      </c>
      <c r="P39" s="433"/>
      <c r="Q39"/>
      <c r="R39" s="29"/>
      <c r="S39" s="29"/>
      <c r="T39" s="29"/>
      <c r="U39"/>
      <c r="V39"/>
      <c r="W39"/>
      <c r="X39"/>
      <c r="Y39" s="344"/>
      <c r="Z39" s="47"/>
      <c r="AA39" s="47"/>
    </row>
    <row r="40" spans="1:29" ht="9.9499999999999993" customHeight="1">
      <c r="A40"/>
      <c r="B40"/>
      <c r="C40" s="348"/>
      <c r="D40" s="349"/>
      <c r="E40" s="443"/>
      <c r="F40" s="444"/>
      <c r="G40" s="92">
        <v>6</v>
      </c>
      <c r="H40" s="70" t="str">
        <f t="shared" si="9"/>
        <v>Georgie  Featherstone</v>
      </c>
      <c r="I40" s="209" t="str">
        <f t="shared" si="12"/>
        <v>Herts and Essex</v>
      </c>
      <c r="J40" s="71">
        <f t="shared" si="10"/>
        <v>227</v>
      </c>
      <c r="K40" s="253">
        <f t="shared" si="11"/>
        <v>3.7819444444444441E-3</v>
      </c>
      <c r="L40" s="253"/>
      <c r="M40" s="177" t="str">
        <f t="shared" si="2"/>
        <v xml:space="preserve"> </v>
      </c>
      <c r="N40" s="178" t="str">
        <f t="shared" si="3"/>
        <v xml:space="preserve"> </v>
      </c>
      <c r="O40" s="179" t="str">
        <f t="shared" si="4"/>
        <v xml:space="preserve"> </v>
      </c>
      <c r="P40" s="433"/>
      <c r="Q40"/>
      <c r="R40" s="29"/>
      <c r="S40" s="29"/>
      <c r="T40" s="29"/>
      <c r="U40"/>
      <c r="V40"/>
      <c r="W40"/>
      <c r="X40"/>
      <c r="Y40" s="344"/>
      <c r="Z40" s="47"/>
      <c r="AA40" s="47"/>
    </row>
    <row r="41" spans="1:29" ht="9.9499999999999993" customHeight="1" thickBot="1">
      <c r="A41"/>
      <c r="B41"/>
      <c r="C41" s="348"/>
      <c r="D41" s="349"/>
      <c r="E41" s="443"/>
      <c r="F41" s="444"/>
      <c r="G41" s="92">
        <v>7</v>
      </c>
      <c r="H41" s="70" t="str">
        <f t="shared" si="9"/>
        <v>Uma Mandalia</v>
      </c>
      <c r="I41" s="209" t="str">
        <f t="shared" si="12"/>
        <v>Watford Grammar School for Girls</v>
      </c>
      <c r="J41" s="71">
        <f t="shared" si="10"/>
        <v>850</v>
      </c>
      <c r="K41" s="253">
        <f t="shared" si="11"/>
        <v>3.8133101851851852E-3</v>
      </c>
      <c r="L41" s="253"/>
      <c r="M41" s="177" t="str">
        <f t="shared" si="2"/>
        <v xml:space="preserve"> </v>
      </c>
      <c r="N41" s="178" t="str">
        <f t="shared" si="3"/>
        <v xml:space="preserve"> </v>
      </c>
      <c r="O41" s="179" t="str">
        <f t="shared" si="4"/>
        <v xml:space="preserve"> </v>
      </c>
      <c r="P41" s="433"/>
      <c r="Q41"/>
      <c r="R41" s="29"/>
      <c r="S41" s="29"/>
      <c r="T41" s="29"/>
      <c r="U41"/>
      <c r="V41"/>
      <c r="W41"/>
      <c r="X41"/>
      <c r="Y41" s="344"/>
      <c r="Z41" s="47"/>
      <c r="AA41" s="47"/>
    </row>
    <row r="42" spans="1:29" ht="9.9499999999999993" customHeight="1" thickBot="1">
      <c r="A42"/>
      <c r="B42"/>
      <c r="C42" s="350"/>
      <c r="D42" s="351"/>
      <c r="E42" s="443"/>
      <c r="F42" s="444"/>
      <c r="G42" s="92">
        <v>8</v>
      </c>
      <c r="H42" s="70" t="str">
        <f t="shared" si="9"/>
        <v>Charlotte Kan</v>
      </c>
      <c r="I42" s="209" t="str">
        <f t="shared" si="12"/>
        <v xml:space="preserve">St Albans High School For Girls </v>
      </c>
      <c r="J42" s="71">
        <f t="shared" si="10"/>
        <v>561</v>
      </c>
      <c r="K42" s="253">
        <f t="shared" si="11"/>
        <v>3.9302083333333333E-3</v>
      </c>
      <c r="L42" s="253"/>
      <c r="M42" s="177" t="str">
        <f t="shared" si="2"/>
        <v xml:space="preserve"> </v>
      </c>
      <c r="N42" s="178" t="str">
        <f t="shared" si="3"/>
        <v xml:space="preserve"> </v>
      </c>
      <c r="O42" s="179" t="str">
        <f t="shared" si="4"/>
        <v xml:space="preserve"> </v>
      </c>
      <c r="P42" s="433"/>
      <c r="Q42"/>
      <c r="R42" s="29"/>
      <c r="S42" s="29"/>
      <c r="T42" s="29"/>
      <c r="U42"/>
      <c r="V42"/>
      <c r="W42"/>
      <c r="X42"/>
      <c r="Y42" s="344"/>
      <c r="Z42" s="361" t="s">
        <v>47</v>
      </c>
      <c r="AA42" s="362" t="s">
        <v>46</v>
      </c>
      <c r="AB42" s="363"/>
      <c r="AC42" s="29"/>
    </row>
    <row r="43" spans="1:29" ht="9.9499999999999993" customHeight="1" thickBot="1">
      <c r="C43" s="364" t="s">
        <v>18</v>
      </c>
      <c r="D43" s="365"/>
      <c r="E43" s="443"/>
      <c r="F43" s="444"/>
      <c r="G43" s="92">
        <v>9</v>
      </c>
      <c r="H43" s="70" t="str">
        <f t="shared" si="9"/>
        <v/>
      </c>
      <c r="I43" s="209" t="str">
        <f t="shared" si="12"/>
        <v/>
      </c>
      <c r="J43" s="71" t="str">
        <f t="shared" si="10"/>
        <v/>
      </c>
      <c r="K43" s="253" t="str">
        <f t="shared" si="11"/>
        <v/>
      </c>
      <c r="L43" s="253"/>
      <c r="M43" s="177" t="str">
        <f t="shared" si="2"/>
        <v xml:space="preserve"> </v>
      </c>
      <c r="N43" s="178" t="str">
        <f t="shared" si="3"/>
        <v xml:space="preserve"> </v>
      </c>
      <c r="O43" s="179" t="str">
        <f t="shared" si="4"/>
        <v xml:space="preserve"> </v>
      </c>
      <c r="P43" s="433"/>
      <c r="Q43"/>
      <c r="Z43" s="266">
        <v>4</v>
      </c>
      <c r="AA43" s="87" t="e">
        <f ca="1">IFERROR(VLOOKUP($Z43,Entries!$B$2:$E$1000,2,0),"")</f>
        <v>#NAME?</v>
      </c>
      <c r="AB43" s="87" t="e">
        <f ca="1">IFERROR(VLOOKUP($Z43,Entries!$B$2:$E$1000,3,0),"")</f>
        <v>#NAME?</v>
      </c>
      <c r="AC43" s="54" t="e">
        <f ca="1">IFERROR(VLOOKUP($Z43,Entries!$B$2:$E$1000,4,0),"")</f>
        <v>#NAME?</v>
      </c>
    </row>
    <row r="44" spans="1:29" ht="9.9499999999999993" customHeight="1" thickBot="1">
      <c r="C44" s="106" t="s">
        <v>15</v>
      </c>
      <c r="D44" s="291">
        <v>3.1342592592592598E-3</v>
      </c>
      <c r="E44" s="443"/>
      <c r="F44" s="444"/>
      <c r="G44" s="92">
        <v>10</v>
      </c>
      <c r="H44" s="70" t="str">
        <f t="shared" si="9"/>
        <v/>
      </c>
      <c r="I44" s="209" t="str">
        <f t="shared" si="12"/>
        <v/>
      </c>
      <c r="J44" s="71" t="str">
        <f t="shared" si="10"/>
        <v/>
      </c>
      <c r="K44" s="253" t="str">
        <f t="shared" si="11"/>
        <v/>
      </c>
      <c r="L44" s="253"/>
      <c r="M44" s="177" t="str">
        <f t="shared" si="2"/>
        <v xml:space="preserve"> </v>
      </c>
      <c r="N44" s="178" t="str">
        <f t="shared" si="3"/>
        <v xml:space="preserve"> </v>
      </c>
      <c r="O44" s="179" t="str">
        <f t="shared" si="4"/>
        <v xml:space="preserve"> </v>
      </c>
      <c r="P44" s="433"/>
      <c r="Q44"/>
      <c r="Z44" s="77"/>
      <c r="AA44" s="72" t="e">
        <f ca="1">IFERROR(VLOOKUP($Z43,Entries!$H$2:$K$1000,2,0),"")</f>
        <v>#NAME?</v>
      </c>
      <c r="AB44" s="210" t="e">
        <f ca="1">IFERROR(VLOOKUP($Z43,Entries!$H$2:$K$1000,3,0),"")</f>
        <v>#NAME?</v>
      </c>
      <c r="AC44" s="73" t="e">
        <f ca="1">IFERROR(VLOOKUP($Z43,Entries!$H$2:$K$1000,4,0),"")</f>
        <v>#NAME?</v>
      </c>
    </row>
    <row r="45" spans="1:29" ht="9.9499999999999993" customHeight="1">
      <c r="C45" s="107" t="s">
        <v>17</v>
      </c>
      <c r="D45" s="292">
        <v>3.2291666666666666E-3</v>
      </c>
      <c r="E45" s="443"/>
      <c r="F45" s="444"/>
      <c r="G45" s="92">
        <v>11</v>
      </c>
      <c r="H45" s="70" t="str">
        <f t="shared" si="9"/>
        <v/>
      </c>
      <c r="I45" s="209" t="str">
        <f t="shared" si="12"/>
        <v/>
      </c>
      <c r="J45" s="71" t="str">
        <f t="shared" si="10"/>
        <v/>
      </c>
      <c r="K45" s="253" t="str">
        <f t="shared" si="11"/>
        <v/>
      </c>
      <c r="L45" s="253"/>
      <c r="M45" s="177" t="str">
        <f t="shared" si="2"/>
        <v xml:space="preserve"> </v>
      </c>
      <c r="N45" s="178" t="str">
        <f t="shared" si="3"/>
        <v xml:space="preserve"> </v>
      </c>
      <c r="O45" s="179" t="str">
        <f t="shared" si="4"/>
        <v xml:space="preserve"> </v>
      </c>
      <c r="P45" s="433"/>
      <c r="Q45"/>
    </row>
    <row r="46" spans="1:29" ht="9.9499999999999993" customHeight="1" thickBot="1">
      <c r="C46" s="108" t="s">
        <v>16</v>
      </c>
      <c r="D46" s="293">
        <v>3.2986111111111111E-3</v>
      </c>
      <c r="E46" s="445"/>
      <c r="F46" s="446"/>
      <c r="G46" s="93">
        <v>12</v>
      </c>
      <c r="H46" s="72" t="str">
        <f t="shared" si="9"/>
        <v/>
      </c>
      <c r="I46" s="210" t="str">
        <f t="shared" si="12"/>
        <v/>
      </c>
      <c r="J46" s="73" t="str">
        <f t="shared" si="10"/>
        <v/>
      </c>
      <c r="K46" s="257" t="str">
        <f t="shared" si="11"/>
        <v/>
      </c>
      <c r="L46" s="257"/>
      <c r="M46" s="180" t="str">
        <f t="shared" si="2"/>
        <v xml:space="preserve"> </v>
      </c>
      <c r="N46" s="181" t="str">
        <f t="shared" si="3"/>
        <v xml:space="preserve"> </v>
      </c>
      <c r="O46" s="182" t="str">
        <f t="shared" si="4"/>
        <v xml:space="preserve"> </v>
      </c>
      <c r="P46" s="434"/>
      <c r="Q46"/>
    </row>
  </sheetData>
  <sheetProtection sheet="1" objects="1" scenarios="1"/>
  <mergeCells count="25">
    <mergeCell ref="A1:B1"/>
    <mergeCell ref="C1:AB1"/>
    <mergeCell ref="P38:P46"/>
    <mergeCell ref="P35:P37"/>
    <mergeCell ref="Q2:T2"/>
    <mergeCell ref="E35:F46"/>
    <mergeCell ref="C43:D43"/>
    <mergeCell ref="V19:X21"/>
    <mergeCell ref="V22:X24"/>
    <mergeCell ref="V25:X27"/>
    <mergeCell ref="V28:X30"/>
    <mergeCell ref="V4:X6"/>
    <mergeCell ref="Z42:AB42"/>
    <mergeCell ref="Y2:Y42"/>
    <mergeCell ref="Z2:AB2"/>
    <mergeCell ref="A2:B32"/>
    <mergeCell ref="E2:G2"/>
    <mergeCell ref="U2:U34"/>
    <mergeCell ref="V2:X3"/>
    <mergeCell ref="V7:X9"/>
    <mergeCell ref="V10:X12"/>
    <mergeCell ref="V13:X15"/>
    <mergeCell ref="V16:X18"/>
    <mergeCell ref="C2:D42"/>
    <mergeCell ref="E3:G34"/>
  </mergeCells>
  <phoneticPr fontId="11" type="noConversion"/>
  <conditionalFormatting sqref="P3:P34">
    <cfRule type="cellIs" dxfId="71" priority="22" operator="between">
      <formula>2.9</formula>
      <formula>3.1</formula>
    </cfRule>
    <cfRule type="cellIs" dxfId="70" priority="23" operator="between">
      <formula>1.9</formula>
      <formula>2.1</formula>
    </cfRule>
    <cfRule type="cellIs" dxfId="69" priority="24" operator="between">
      <formula>0.9</formula>
      <formula>1.1</formula>
    </cfRule>
  </conditionalFormatting>
  <conditionalFormatting sqref="G35:G46">
    <cfRule type="cellIs" dxfId="68" priority="4" operator="between">
      <formula>2.9</formula>
      <formula>3.1</formula>
    </cfRule>
    <cfRule type="cellIs" dxfId="67" priority="5" operator="between">
      <formula>1.9</formula>
      <formula>2.1</formula>
    </cfRule>
    <cfRule type="cellIs" dxfId="6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Entries</vt:lpstr>
      <vt:lpstr>Results</vt:lpstr>
      <vt:lpstr>80m Hurdles</vt:lpstr>
      <vt:lpstr>300m Hurdles</vt:lpstr>
      <vt:lpstr>100m</vt:lpstr>
      <vt:lpstr>200m</vt:lpstr>
      <vt:lpstr>300m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'100m'!Print_Area</vt:lpstr>
      <vt:lpstr>'1500m'!Print_Area</vt:lpstr>
      <vt:lpstr>'200m'!Print_Area</vt:lpstr>
      <vt:lpstr>'300m'!Print_Area</vt:lpstr>
      <vt:lpstr>'300m Hurdles'!Print_Area</vt:lpstr>
      <vt:lpstr>'800m'!Print_Area</vt:lpstr>
      <vt:lpstr>'80m Hurdles'!Print_Area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2023-06-10T16:11:00Z</cp:lastPrinted>
  <dcterms:created xsi:type="dcterms:W3CDTF">2016-05-12T19:38:28Z</dcterms:created>
  <dcterms:modified xsi:type="dcterms:W3CDTF">2023-06-19T15:46:41Z</dcterms:modified>
</cp:coreProperties>
</file>