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7575" yWindow="1080" windowWidth="14760" windowHeight="12585" tabRatio="824" activeTab="1"/>
  </bookViews>
  <sheets>
    <sheet name="Entries" sheetId="37" r:id="rId1"/>
    <sheet name="Results" sheetId="36" r:id="rId2"/>
    <sheet name="100m Hurdles" sheetId="73" r:id="rId3"/>
    <sheet name="400m Hurdles" sheetId="79" r:id="rId4"/>
    <sheet name="100m" sheetId="1" r:id="rId5"/>
    <sheet name="200m" sheetId="74" r:id="rId6"/>
    <sheet name="400m" sheetId="76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Pole Vault" sheetId="57" r:id="rId14"/>
    <sheet name="High Jump" sheetId="56" r:id="rId15"/>
    <sheet name="Shot Put" sheetId="58" r:id="rId16"/>
    <sheet name="Discus" sheetId="59" r:id="rId17"/>
    <sheet name="Javelin" sheetId="60" r:id="rId18"/>
    <sheet name="Hammer" sheetId="61" r:id="rId19"/>
    <sheet name="300m" sheetId="75" r:id="rId20"/>
  </sheets>
  <definedNames>
    <definedName name="_xlnm.Print_Area" localSheetId="4">'100m'!$C$2:$P$42</definedName>
    <definedName name="_xlnm.Print_Area" localSheetId="2">'100m Hurdles'!$C$2:$P$42</definedName>
    <definedName name="_xlnm.Print_Area" localSheetId="8">'1500m'!$C$2:$P$46</definedName>
    <definedName name="_xlnm.Print_Area" localSheetId="5">'200m'!$C$2:$P$42</definedName>
    <definedName name="_xlnm.Print_Area" localSheetId="9">'3000m'!$C$2:$P$46</definedName>
    <definedName name="_xlnm.Print_Area" localSheetId="19">'300m'!$C$2:$P$42</definedName>
    <definedName name="_xlnm.Print_Area" localSheetId="6">'400m'!$C$2:$P$42</definedName>
    <definedName name="_xlnm.Print_Area" localSheetId="3">'400m Hurdles'!$C$2:$P$42</definedName>
    <definedName name="_xlnm.Print_Area" localSheetId="7">'800m'!$C$2:$Q$54</definedName>
    <definedName name="_xlnm.Print_Area" localSheetId="16">Discus!$C$2:$O$46</definedName>
    <definedName name="_xlnm.Print_Area" localSheetId="18">Hammer!$C$2:$O$46</definedName>
    <definedName name="_xlnm.Print_Area" localSheetId="14">'High Jump'!$C$2:$O$46</definedName>
    <definedName name="_xlnm.Print_Area" localSheetId="17">Javelin!$C$2:$O$46</definedName>
    <definedName name="_xlnm.Print_Area" localSheetId="11">'Long Jump'!$C$2:$O$46</definedName>
    <definedName name="_xlnm.Print_Area" localSheetId="13">'Pole Vault'!$C$2:$O$46</definedName>
    <definedName name="_xlnm.Print_Area" localSheetId="15">'Shot Put'!$C$2:$O$46</definedName>
    <definedName name="_xlnm.Print_Area" localSheetId="10">Steeplechase!$C$2:$P$46</definedName>
    <definedName name="_xlnm.Print_Area" localSheetId="12">'Triple Jump'!$C$2:$O$46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A2"/>
  <c r="A13"/>
  <c r="A24"/>
  <c r="F2"/>
  <c r="I11"/>
  <c r="I10"/>
  <c r="I9"/>
  <c r="I8"/>
  <c r="I7"/>
  <c r="I6"/>
  <c r="I5"/>
  <c r="I4"/>
  <c r="N42" i="79"/>
  <c r="M42"/>
  <c r="L42"/>
  <c r="I42"/>
  <c r="H11" i="36"/>
  <c r="H42" i="79"/>
  <c r="G11" i="36"/>
  <c r="N41" i="79"/>
  <c r="M41"/>
  <c r="L41"/>
  <c r="I41"/>
  <c r="H10" i="36"/>
  <c r="H41" i="79"/>
  <c r="G10" i="36"/>
  <c r="N40" i="79"/>
  <c r="M40"/>
  <c r="L40"/>
  <c r="I40"/>
  <c r="H9" i="36"/>
  <c r="H40" i="79"/>
  <c r="G9" i="36"/>
  <c r="N39" i="79"/>
  <c r="M39"/>
  <c r="L39"/>
  <c r="I39"/>
  <c r="H8" i="36"/>
  <c r="H39" i="79"/>
  <c r="G8" i="36"/>
  <c r="AC38" i="79"/>
  <c r="AB38"/>
  <c r="AA38"/>
  <c r="N38"/>
  <c r="M38"/>
  <c r="L38"/>
  <c r="I38"/>
  <c r="H7" i="36"/>
  <c r="H38" i="79"/>
  <c r="G7" i="36"/>
  <c r="AC37" i="79"/>
  <c r="AB37"/>
  <c r="AA37"/>
  <c r="N37"/>
  <c r="M37"/>
  <c r="L37"/>
  <c r="I37"/>
  <c r="H6" i="36"/>
  <c r="H37" i="79"/>
  <c r="G6" i="36"/>
  <c r="N36" i="79"/>
  <c r="M36"/>
  <c r="L36"/>
  <c r="I36"/>
  <c r="H5" i="36"/>
  <c r="H36" i="79"/>
  <c r="G5" i="36"/>
  <c r="P35" i="79"/>
  <c r="N35"/>
  <c r="M35"/>
  <c r="L35"/>
  <c r="I35"/>
  <c r="H4" i="36"/>
  <c r="H35" i="79"/>
  <c r="G4" i="36"/>
  <c r="E35" i="79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R3"/>
  <c r="O3"/>
  <c r="Q3"/>
  <c r="P3"/>
  <c r="N3"/>
  <c r="M3"/>
  <c r="L3"/>
  <c r="I3"/>
  <c r="H3"/>
  <c r="X42"/>
  <c r="X41"/>
  <c r="X40"/>
  <c r="X39"/>
  <c r="W38"/>
  <c r="V37"/>
  <c r="W42"/>
  <c r="W41"/>
  <c r="W40"/>
  <c r="W39"/>
  <c r="V38"/>
  <c r="V42"/>
  <c r="V41"/>
  <c r="V40"/>
  <c r="V39"/>
  <c r="X37"/>
  <c r="X36"/>
  <c r="X35"/>
  <c r="X38"/>
  <c r="W37"/>
  <c r="W36"/>
  <c r="W35"/>
  <c r="V36"/>
  <c r="V35"/>
  <c r="S3"/>
  <c r="N8" i="36"/>
  <c r="A35"/>
  <c r="AC44" i="78"/>
  <c r="AB44"/>
  <c r="AA44"/>
  <c r="AC43"/>
  <c r="AB43"/>
  <c r="AA43"/>
  <c r="P38"/>
  <c r="P35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Q32"/>
  <c r="P32"/>
  <c r="O32"/>
  <c r="N32"/>
  <c r="M32"/>
  <c r="I32"/>
  <c r="S32"/>
  <c r="H32"/>
  <c r="R32"/>
  <c r="T31"/>
  <c r="Q31"/>
  <c r="P31"/>
  <c r="O31"/>
  <c r="N31"/>
  <c r="M31"/>
  <c r="I31"/>
  <c r="S31"/>
  <c r="H31"/>
  <c r="R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Q27"/>
  <c r="P27"/>
  <c r="O27"/>
  <c r="N27"/>
  <c r="M27"/>
  <c r="I27"/>
  <c r="S27"/>
  <c r="H27"/>
  <c r="R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Q24"/>
  <c r="P24"/>
  <c r="O24"/>
  <c r="N24"/>
  <c r="M24"/>
  <c r="I24"/>
  <c r="S24"/>
  <c r="H24"/>
  <c r="R24"/>
  <c r="T23"/>
  <c r="Q23"/>
  <c r="P23"/>
  <c r="O23"/>
  <c r="N23"/>
  <c r="M23"/>
  <c r="I23"/>
  <c r="S23"/>
  <c r="H23"/>
  <c r="R23"/>
  <c r="T22"/>
  <c r="Q22"/>
  <c r="P22"/>
  <c r="O22"/>
  <c r="N22"/>
  <c r="M22"/>
  <c r="I22"/>
  <c r="S22"/>
  <c r="H22"/>
  <c r="R22"/>
  <c r="T21"/>
  <c r="Q21"/>
  <c r="P21"/>
  <c r="O21"/>
  <c r="N21"/>
  <c r="M21"/>
  <c r="I21"/>
  <c r="S21"/>
  <c r="H21"/>
  <c r="R21"/>
  <c r="T20"/>
  <c r="Q20"/>
  <c r="P20"/>
  <c r="O20"/>
  <c r="N20"/>
  <c r="M20"/>
  <c r="I20"/>
  <c r="S20"/>
  <c r="H20"/>
  <c r="R20"/>
  <c r="T19"/>
  <c r="Q19"/>
  <c r="P19"/>
  <c r="O19"/>
  <c r="N19"/>
  <c r="M19"/>
  <c r="I19"/>
  <c r="S19"/>
  <c r="H19"/>
  <c r="R19"/>
  <c r="T18"/>
  <c r="Q18"/>
  <c r="P18"/>
  <c r="O18"/>
  <c r="N18"/>
  <c r="M18"/>
  <c r="I18"/>
  <c r="S18"/>
  <c r="H18"/>
  <c r="R18"/>
  <c r="T17"/>
  <c r="R17"/>
  <c r="Q17"/>
  <c r="P17"/>
  <c r="O17"/>
  <c r="N17"/>
  <c r="M17"/>
  <c r="I17"/>
  <c r="S17"/>
  <c r="H17"/>
  <c r="T16"/>
  <c r="Q16"/>
  <c r="P16"/>
  <c r="O16"/>
  <c r="N16"/>
  <c r="M16"/>
  <c r="I16"/>
  <c r="S16"/>
  <c r="H16"/>
  <c r="R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Q13"/>
  <c r="P13"/>
  <c r="O13"/>
  <c r="N13"/>
  <c r="M13"/>
  <c r="I13"/>
  <c r="S13"/>
  <c r="H13"/>
  <c r="R13"/>
  <c r="T12"/>
  <c r="Q12"/>
  <c r="P12"/>
  <c r="O12"/>
  <c r="N12"/>
  <c r="M12"/>
  <c r="I12"/>
  <c r="S12"/>
  <c r="H12"/>
  <c r="R12"/>
  <c r="T11"/>
  <c r="Q11"/>
  <c r="P11"/>
  <c r="O11"/>
  <c r="N11"/>
  <c r="M11"/>
  <c r="I11"/>
  <c r="S11"/>
  <c r="H11"/>
  <c r="R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Q8"/>
  <c r="P8"/>
  <c r="O8"/>
  <c r="N8"/>
  <c r="M8"/>
  <c r="I8"/>
  <c r="S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K24" i="36"/>
  <c r="P35" i="77"/>
  <c r="P35" i="46"/>
  <c r="AC44" i="77"/>
  <c r="AB44"/>
  <c r="AA44"/>
  <c r="AC43"/>
  <c r="AB43"/>
  <c r="AA43"/>
  <c r="P38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Q32"/>
  <c r="P32"/>
  <c r="O32"/>
  <c r="N32"/>
  <c r="M32"/>
  <c r="I32"/>
  <c r="S32"/>
  <c r="H32"/>
  <c r="R32"/>
  <c r="T31"/>
  <c r="Q31"/>
  <c r="P31"/>
  <c r="O31"/>
  <c r="N31"/>
  <c r="M31"/>
  <c r="I31"/>
  <c r="S31"/>
  <c r="H31"/>
  <c r="R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Q27"/>
  <c r="P27"/>
  <c r="O27"/>
  <c r="N27"/>
  <c r="M27"/>
  <c r="I27"/>
  <c r="S27"/>
  <c r="H27"/>
  <c r="R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Q24"/>
  <c r="P24"/>
  <c r="O24"/>
  <c r="N24"/>
  <c r="M24"/>
  <c r="I24"/>
  <c r="S24"/>
  <c r="H24"/>
  <c r="R24"/>
  <c r="T23"/>
  <c r="Q23"/>
  <c r="P23"/>
  <c r="O23"/>
  <c r="N23"/>
  <c r="M23"/>
  <c r="I23"/>
  <c r="S23"/>
  <c r="H23"/>
  <c r="R23"/>
  <c r="T22"/>
  <c r="Q22"/>
  <c r="P22"/>
  <c r="O22"/>
  <c r="N22"/>
  <c r="M22"/>
  <c r="I22"/>
  <c r="S22"/>
  <c r="H22"/>
  <c r="R22"/>
  <c r="T21"/>
  <c r="Q21"/>
  <c r="P21"/>
  <c r="O21"/>
  <c r="N21"/>
  <c r="M21"/>
  <c r="I21"/>
  <c r="S21"/>
  <c r="H21"/>
  <c r="R21"/>
  <c r="T20"/>
  <c r="Q20"/>
  <c r="P20"/>
  <c r="O20"/>
  <c r="N20"/>
  <c r="M20"/>
  <c r="I20"/>
  <c r="S20"/>
  <c r="H20"/>
  <c r="R20"/>
  <c r="T19"/>
  <c r="Q19"/>
  <c r="P19"/>
  <c r="O19"/>
  <c r="N19"/>
  <c r="M19"/>
  <c r="I19"/>
  <c r="S19"/>
  <c r="H19"/>
  <c r="R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Q16"/>
  <c r="P16"/>
  <c r="O16"/>
  <c r="N16"/>
  <c r="M16"/>
  <c r="I16"/>
  <c r="S16"/>
  <c r="H16"/>
  <c r="R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Q13"/>
  <c r="P13"/>
  <c r="O13"/>
  <c r="N13"/>
  <c r="M13"/>
  <c r="I13"/>
  <c r="S13"/>
  <c r="H13"/>
  <c r="R13"/>
  <c r="T12"/>
  <c r="Q12"/>
  <c r="P12"/>
  <c r="O12"/>
  <c r="N12"/>
  <c r="M12"/>
  <c r="I12"/>
  <c r="S12"/>
  <c r="H12"/>
  <c r="R12"/>
  <c r="T11"/>
  <c r="Q11"/>
  <c r="P11"/>
  <c r="O11"/>
  <c r="N11"/>
  <c r="M11"/>
  <c r="I11"/>
  <c r="S11"/>
  <c r="H11"/>
  <c r="R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Q8"/>
  <c r="P8"/>
  <c r="O8"/>
  <c r="N8"/>
  <c r="M8"/>
  <c r="I8"/>
  <c r="S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D33" i="36"/>
  <c r="D32"/>
  <c r="D31"/>
  <c r="D30"/>
  <c r="D29"/>
  <c r="D28"/>
  <c r="D27"/>
  <c r="D26"/>
  <c r="J38" i="78"/>
  <c r="J46" i="77"/>
  <c r="H46"/>
  <c r="J35"/>
  <c r="J35" i="78"/>
  <c r="J39"/>
  <c r="J46"/>
  <c r="H36"/>
  <c r="B38" i="36"/>
  <c r="H46" i="78"/>
  <c r="K45"/>
  <c r="I44"/>
  <c r="K43"/>
  <c r="J42"/>
  <c r="I41"/>
  <c r="C43" i="36"/>
  <c r="H40" i="78"/>
  <c r="B42" i="36"/>
  <c r="K39" i="78"/>
  <c r="D41" i="36"/>
  <c r="K38" i="78"/>
  <c r="D40" i="36"/>
  <c r="J37" i="78"/>
  <c r="I36"/>
  <c r="C38" i="36"/>
  <c r="H35" i="78"/>
  <c r="B37" i="36"/>
  <c r="J45" i="78"/>
  <c r="J43"/>
  <c r="H41"/>
  <c r="B43" i="36"/>
  <c r="K46" i="78"/>
  <c r="H44"/>
  <c r="I42"/>
  <c r="C44" i="36"/>
  <c r="K40" i="78"/>
  <c r="D42" i="36"/>
  <c r="I37" i="78"/>
  <c r="C39" i="36"/>
  <c r="I35" i="78"/>
  <c r="C37" i="36"/>
  <c r="J36" i="78"/>
  <c r="K37"/>
  <c r="D39" i="36"/>
  <c r="H38" i="78"/>
  <c r="B40" i="36"/>
  <c r="H39" i="78"/>
  <c r="B41" i="36"/>
  <c r="I40" i="78"/>
  <c r="C42" i="36"/>
  <c r="J41" i="78"/>
  <c r="K42"/>
  <c r="D44" i="36"/>
  <c r="H43" i="78"/>
  <c r="J44"/>
  <c r="H45"/>
  <c r="I46"/>
  <c r="K35"/>
  <c r="D37" i="36"/>
  <c r="K36" i="78"/>
  <c r="D38" i="36"/>
  <c r="H37" i="78"/>
  <c r="B39" i="36"/>
  <c r="I38" i="78"/>
  <c r="C40" i="36"/>
  <c r="I39" i="78"/>
  <c r="C41" i="36"/>
  <c r="J40" i="78"/>
  <c r="K41"/>
  <c r="D43" i="36"/>
  <c r="H42" i="78"/>
  <c r="B44" i="36"/>
  <c r="I43" i="78"/>
  <c r="K44"/>
  <c r="I45"/>
  <c r="K35" i="77"/>
  <c r="N26" i="36"/>
  <c r="H36" i="77"/>
  <c r="L27" i="36"/>
  <c r="I37" i="77"/>
  <c r="M28" i="36"/>
  <c r="J38" i="77"/>
  <c r="J39"/>
  <c r="K40"/>
  <c r="N31" i="36"/>
  <c r="H41" i="77"/>
  <c r="L32" i="36"/>
  <c r="I42" i="77"/>
  <c r="M33" i="36"/>
  <c r="J43" i="77"/>
  <c r="H44"/>
  <c r="J45"/>
  <c r="K46"/>
  <c r="I36"/>
  <c r="M27" i="36"/>
  <c r="J37" i="77"/>
  <c r="K38"/>
  <c r="N29" i="36"/>
  <c r="K39" i="77"/>
  <c r="N30" i="36"/>
  <c r="H40" i="77"/>
  <c r="L31" i="36"/>
  <c r="I41" i="77"/>
  <c r="M32" i="36"/>
  <c r="J42" i="77"/>
  <c r="K43"/>
  <c r="I44"/>
  <c r="K45"/>
  <c r="H35"/>
  <c r="L26" i="36"/>
  <c r="J36" i="77"/>
  <c r="K37"/>
  <c r="N28" i="36"/>
  <c r="H38" i="77"/>
  <c r="L29" i="36"/>
  <c r="H39" i="77"/>
  <c r="L30" i="36"/>
  <c r="I40" i="77"/>
  <c r="M31" i="36"/>
  <c r="J41" i="77"/>
  <c r="K42"/>
  <c r="N33" i="36"/>
  <c r="H43" i="77"/>
  <c r="J44"/>
  <c r="H45"/>
  <c r="I46"/>
  <c r="I35"/>
  <c r="M26" i="36"/>
  <c r="K36" i="77"/>
  <c r="N27" i="36"/>
  <c r="H37" i="77"/>
  <c r="L28" i="36"/>
  <c r="I38" i="77"/>
  <c r="M29" i="36"/>
  <c r="I39" i="77"/>
  <c r="M30" i="36"/>
  <c r="J40" i="77"/>
  <c r="K41"/>
  <c r="N32" i="36"/>
  <c r="H42" i="77"/>
  <c r="L33" i="36"/>
  <c r="I43" i="77"/>
  <c r="K44"/>
  <c r="I45"/>
  <c r="M37" i="78"/>
  <c r="O37"/>
  <c r="N37"/>
  <c r="O44"/>
  <c r="N44"/>
  <c r="M44"/>
  <c r="O36"/>
  <c r="N36"/>
  <c r="M36"/>
  <c r="N45"/>
  <c r="M45"/>
  <c r="O45"/>
  <c r="N38"/>
  <c r="M38"/>
  <c r="O38"/>
  <c r="O41"/>
  <c r="N41"/>
  <c r="M41"/>
  <c r="O40"/>
  <c r="N40"/>
  <c r="M40"/>
  <c r="O35"/>
  <c r="N35"/>
  <c r="M35"/>
  <c r="M42"/>
  <c r="O42"/>
  <c r="N42"/>
  <c r="O46"/>
  <c r="N46"/>
  <c r="M46"/>
  <c r="N39"/>
  <c r="M39"/>
  <c r="O39"/>
  <c r="N43"/>
  <c r="M43"/>
  <c r="O43"/>
  <c r="O41" i="77"/>
  <c r="N41"/>
  <c r="M41"/>
  <c r="N39"/>
  <c r="M39"/>
  <c r="O39"/>
  <c r="M37"/>
  <c r="O37"/>
  <c r="N37"/>
  <c r="O44"/>
  <c r="N44"/>
  <c r="M44"/>
  <c r="O36"/>
  <c r="N36"/>
  <c r="M36"/>
  <c r="N43"/>
  <c r="M43"/>
  <c r="O43"/>
  <c r="O46"/>
  <c r="N46"/>
  <c r="M46"/>
  <c r="N38"/>
  <c r="M38"/>
  <c r="O38"/>
  <c r="M42"/>
  <c r="O42"/>
  <c r="N42"/>
  <c r="N45"/>
  <c r="M45"/>
  <c r="O45"/>
  <c r="O40"/>
  <c r="N40"/>
  <c r="M40"/>
  <c r="O35"/>
  <c r="N35"/>
  <c r="M35"/>
  <c r="N22" i="36"/>
  <c r="N21"/>
  <c r="N20"/>
  <c r="N19"/>
  <c r="N18"/>
  <c r="N17"/>
  <c r="N16"/>
  <c r="N15"/>
  <c r="K13"/>
  <c r="N42" i="76"/>
  <c r="M42"/>
  <c r="L42"/>
  <c r="I42"/>
  <c r="M22" i="36"/>
  <c r="H42" i="76"/>
  <c r="L22" i="36"/>
  <c r="N41" i="76"/>
  <c r="M41"/>
  <c r="L41"/>
  <c r="I41"/>
  <c r="M21" i="36"/>
  <c r="H41" i="76"/>
  <c r="L21" i="36"/>
  <c r="N40" i="76"/>
  <c r="M40"/>
  <c r="L40"/>
  <c r="I40"/>
  <c r="M20" i="36"/>
  <c r="H40" i="76"/>
  <c r="L20" i="36"/>
  <c r="N39" i="76"/>
  <c r="M39"/>
  <c r="L39"/>
  <c r="I39"/>
  <c r="M19" i="36"/>
  <c r="H39" i="76"/>
  <c r="L19" i="36"/>
  <c r="AC38" i="76"/>
  <c r="AB38"/>
  <c r="AA38"/>
  <c r="N38"/>
  <c r="M38"/>
  <c r="L38"/>
  <c r="I38"/>
  <c r="M18" i="36"/>
  <c r="H38" i="76"/>
  <c r="L18" i="36"/>
  <c r="AC37" i="76"/>
  <c r="AB37"/>
  <c r="AA37"/>
  <c r="N37"/>
  <c r="M37"/>
  <c r="L37"/>
  <c r="I37"/>
  <c r="M17" i="36"/>
  <c r="H37" i="76"/>
  <c r="L17" i="36"/>
  <c r="N36" i="76"/>
  <c r="M36"/>
  <c r="L36"/>
  <c r="I36"/>
  <c r="M16" i="36"/>
  <c r="H36" i="76"/>
  <c r="L16" i="36"/>
  <c r="P35" i="76"/>
  <c r="N35"/>
  <c r="M35"/>
  <c r="L35"/>
  <c r="I35"/>
  <c r="M15" i="36"/>
  <c r="H35" i="76"/>
  <c r="L15" i="36"/>
  <c r="E35" i="76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R23"/>
  <c r="Q23"/>
  <c r="O23"/>
  <c r="S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O16"/>
  <c r="N16"/>
  <c r="M16"/>
  <c r="L16"/>
  <c r="I16"/>
  <c r="H16"/>
  <c r="O15"/>
  <c r="N15"/>
  <c r="M15"/>
  <c r="L15"/>
  <c r="I15"/>
  <c r="H15"/>
  <c r="O14"/>
  <c r="N14"/>
  <c r="M14"/>
  <c r="L14"/>
  <c r="I14"/>
  <c r="H14"/>
  <c r="O13"/>
  <c r="R13"/>
  <c r="N13"/>
  <c r="M13"/>
  <c r="L13"/>
  <c r="I13"/>
  <c r="H13"/>
  <c r="O12"/>
  <c r="R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R8"/>
  <c r="O8"/>
  <c r="N8"/>
  <c r="M8"/>
  <c r="L8"/>
  <c r="I8"/>
  <c r="H8"/>
  <c r="O7"/>
  <c r="R7"/>
  <c r="N7"/>
  <c r="M7"/>
  <c r="L7"/>
  <c r="I7"/>
  <c r="H7"/>
  <c r="O6"/>
  <c r="N6"/>
  <c r="M6"/>
  <c r="L6"/>
  <c r="I6"/>
  <c r="H6"/>
  <c r="O5"/>
  <c r="N5"/>
  <c r="M5"/>
  <c r="L5"/>
  <c r="I5"/>
  <c r="H5"/>
  <c r="O4"/>
  <c r="R4"/>
  <c r="N4"/>
  <c r="M4"/>
  <c r="L4"/>
  <c r="I4"/>
  <c r="H4"/>
  <c r="O3"/>
  <c r="Q3"/>
  <c r="N3"/>
  <c r="M3"/>
  <c r="L3"/>
  <c r="I3"/>
  <c r="H3"/>
  <c r="D15" i="36"/>
  <c r="R16" i="76"/>
  <c r="R14"/>
  <c r="Q11"/>
  <c r="R11"/>
  <c r="S16"/>
  <c r="Q16"/>
  <c r="P16"/>
  <c r="R6"/>
  <c r="R5"/>
  <c r="R3"/>
  <c r="R15"/>
  <c r="S12"/>
  <c r="Q12"/>
  <c r="S3"/>
  <c r="N42" i="75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P35"/>
  <c r="N35"/>
  <c r="M35"/>
  <c r="L35"/>
  <c r="I35"/>
  <c r="H35"/>
  <c r="E3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S6" i="76"/>
  <c r="Q6"/>
  <c r="S15"/>
  <c r="Q15"/>
  <c r="P15"/>
  <c r="S14"/>
  <c r="Q14"/>
  <c r="S13"/>
  <c r="Q13"/>
  <c r="S4"/>
  <c r="Q4"/>
  <c r="S8"/>
  <c r="Q8"/>
  <c r="S7"/>
  <c r="Q7"/>
  <c r="S5"/>
  <c r="Q5"/>
  <c r="X42" i="75"/>
  <c r="P23" i="76"/>
  <c r="W35" i="75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AB49" i="61"/>
  <c r="AA49"/>
  <c r="Z49"/>
  <c r="AB48"/>
  <c r="AA48"/>
  <c r="Z48"/>
  <c r="AB49" i="60"/>
  <c r="AA49"/>
  <c r="Z49"/>
  <c r="AB48"/>
  <c r="AA48"/>
  <c r="Z48"/>
  <c r="AC44" i="46"/>
  <c r="AB44"/>
  <c r="AA44"/>
  <c r="AC43"/>
  <c r="AB43"/>
  <c r="AA43"/>
  <c r="AB49" i="55"/>
  <c r="AA49"/>
  <c r="Z49"/>
  <c r="AB48"/>
  <c r="AA48"/>
  <c r="Z48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P14" i="76"/>
  <c r="P13"/>
  <c r="P11"/>
  <c r="P12"/>
  <c r="P5"/>
  <c r="P8"/>
  <c r="P7"/>
  <c r="P6"/>
  <c r="P3"/>
  <c r="V36"/>
  <c r="P4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P35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R30"/>
  <c r="Q30"/>
  <c r="O30"/>
  <c r="S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O22"/>
  <c r="S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O15"/>
  <c r="R15"/>
  <c r="N15"/>
  <c r="M15"/>
  <c r="L15"/>
  <c r="I15"/>
  <c r="H15"/>
  <c r="O14"/>
  <c r="R14"/>
  <c r="N14"/>
  <c r="M14"/>
  <c r="L14"/>
  <c r="I14"/>
  <c r="H14"/>
  <c r="O13"/>
  <c r="R13"/>
  <c r="N13"/>
  <c r="M13"/>
  <c r="L13"/>
  <c r="I13"/>
  <c r="H13"/>
  <c r="O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O8"/>
  <c r="R8"/>
  <c r="N8"/>
  <c r="M8"/>
  <c r="L8"/>
  <c r="I8"/>
  <c r="H8"/>
  <c r="O7"/>
  <c r="R7"/>
  <c r="N7"/>
  <c r="M7"/>
  <c r="L7"/>
  <c r="I7"/>
  <c r="H7"/>
  <c r="O6"/>
  <c r="R6"/>
  <c r="N6"/>
  <c r="M6"/>
  <c r="L6"/>
  <c r="I6"/>
  <c r="H6"/>
  <c r="O5"/>
  <c r="N5"/>
  <c r="M5"/>
  <c r="L5"/>
  <c r="I5"/>
  <c r="H5"/>
  <c r="O4"/>
  <c r="R4"/>
  <c r="N4"/>
  <c r="M4"/>
  <c r="L4"/>
  <c r="I4"/>
  <c r="H4"/>
  <c r="O3"/>
  <c r="S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R17"/>
  <c r="O17"/>
  <c r="Q17"/>
  <c r="P17"/>
  <c r="N17"/>
  <c r="M17"/>
  <c r="L17"/>
  <c r="I17"/>
  <c r="H17"/>
  <c r="S16"/>
  <c r="R16"/>
  <c r="Q16"/>
  <c r="P16"/>
  <c r="O16"/>
  <c r="N16"/>
  <c r="M16"/>
  <c r="L16"/>
  <c r="I16"/>
  <c r="H16"/>
  <c r="O15"/>
  <c r="R15"/>
  <c r="N15"/>
  <c r="M15"/>
  <c r="L15"/>
  <c r="I15"/>
  <c r="H15"/>
  <c r="O14"/>
  <c r="R14"/>
  <c r="N14"/>
  <c r="M14"/>
  <c r="L14"/>
  <c r="I14"/>
  <c r="H14"/>
  <c r="O13"/>
  <c r="N13"/>
  <c r="M13"/>
  <c r="L13"/>
  <c r="I13"/>
  <c r="H13"/>
  <c r="O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O7"/>
  <c r="Q7"/>
  <c r="N7"/>
  <c r="M7"/>
  <c r="L7"/>
  <c r="I7"/>
  <c r="H7"/>
  <c r="O6"/>
  <c r="N6"/>
  <c r="M6"/>
  <c r="L6"/>
  <c r="I6"/>
  <c r="H6"/>
  <c r="O5"/>
  <c r="R5"/>
  <c r="N5"/>
  <c r="M5"/>
  <c r="L5"/>
  <c r="I5"/>
  <c r="H5"/>
  <c r="O4"/>
  <c r="R4"/>
  <c r="N4"/>
  <c r="M4"/>
  <c r="L4"/>
  <c r="I4"/>
  <c r="H4"/>
  <c r="O3"/>
  <c r="S3"/>
  <c r="N3"/>
  <c r="M3"/>
  <c r="L3"/>
  <c r="I3"/>
  <c r="H3"/>
  <c r="N34" i="61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1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5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1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5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V37" i="76"/>
  <c r="X41"/>
  <c r="X37"/>
  <c r="W41"/>
  <c r="V40"/>
  <c r="X35"/>
  <c r="W37"/>
  <c r="X39"/>
  <c r="X38"/>
  <c r="V39"/>
  <c r="W35"/>
  <c r="W39"/>
  <c r="V35"/>
  <c r="V42"/>
  <c r="W36"/>
  <c r="V38"/>
  <c r="X36"/>
  <c r="W40"/>
  <c r="W42"/>
  <c r="W38"/>
  <c r="X40"/>
  <c r="X42"/>
  <c r="V41"/>
  <c r="R13" i="73"/>
  <c r="R12"/>
  <c r="Q11"/>
  <c r="R11"/>
  <c r="R6"/>
  <c r="R12" i="74"/>
  <c r="S15"/>
  <c r="Q15"/>
  <c r="Q11"/>
  <c r="R11"/>
  <c r="Q3"/>
  <c r="R3"/>
  <c r="R5"/>
  <c r="Q3" i="73"/>
  <c r="R3"/>
  <c r="P7"/>
  <c r="S17"/>
  <c r="Q22" i="74"/>
  <c r="R22"/>
  <c r="R7" i="73"/>
  <c r="S7"/>
  <c r="S12"/>
  <c r="Q12"/>
  <c r="S15"/>
  <c r="Q15"/>
  <c r="P15"/>
  <c r="S14"/>
  <c r="Q14"/>
  <c r="S13"/>
  <c r="Q13"/>
  <c r="S6"/>
  <c r="Q6"/>
  <c r="S4"/>
  <c r="Q4"/>
  <c r="S5"/>
  <c r="Q5"/>
  <c r="S14" i="74"/>
  <c r="Q14"/>
  <c r="P14"/>
  <c r="S12"/>
  <c r="Q12"/>
  <c r="S13"/>
  <c r="Q13"/>
  <c r="P13"/>
  <c r="S5"/>
  <c r="Q5"/>
  <c r="S8"/>
  <c r="Q8"/>
  <c r="S7"/>
  <c r="Q7"/>
  <c r="S6"/>
  <c r="Q6"/>
  <c r="S4"/>
  <c r="Q4"/>
  <c r="P15"/>
  <c r="P30"/>
  <c r="P22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P14" i="73"/>
  <c r="P5"/>
  <c r="P11"/>
  <c r="P13"/>
  <c r="P12"/>
  <c r="P4"/>
  <c r="P6"/>
  <c r="P3"/>
  <c r="P11" i="74"/>
  <c r="P12"/>
  <c r="P4"/>
  <c r="P8"/>
  <c r="P7"/>
  <c r="P3"/>
  <c r="P5"/>
  <c r="V37"/>
  <c r="P6"/>
  <c r="W41"/>
  <c r="W35"/>
  <c r="R38" i="71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X39" i="73"/>
  <c r="X38"/>
  <c r="V37"/>
  <c r="V35"/>
  <c r="X42"/>
  <c r="V41"/>
  <c r="W42"/>
  <c r="X36"/>
  <c r="W39"/>
  <c r="W40"/>
  <c r="V40"/>
  <c r="W36"/>
  <c r="V42"/>
  <c r="V39"/>
  <c r="X35"/>
  <c r="X41"/>
  <c r="W41"/>
  <c r="X37"/>
  <c r="X40"/>
  <c r="W35"/>
  <c r="V36"/>
  <c r="W37"/>
  <c r="W38"/>
  <c r="V38"/>
  <c r="W39" i="74"/>
  <c r="X42"/>
  <c r="X36"/>
  <c r="W36"/>
  <c r="W40"/>
  <c r="W38"/>
  <c r="W37"/>
  <c r="W42"/>
  <c r="X38"/>
  <c r="V41"/>
  <c r="V39"/>
  <c r="V42"/>
  <c r="V40"/>
  <c r="V36"/>
  <c r="X41"/>
  <c r="X37"/>
  <c r="X40"/>
  <c r="X39"/>
  <c r="V38"/>
  <c r="X35"/>
  <c r="V35"/>
  <c r="P38" i="71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Q39"/>
  <c r="I39"/>
  <c r="C26" i="36"/>
  <c r="H39" i="71"/>
  <c r="B26" i="36"/>
  <c r="E39" i="71"/>
  <c r="T38"/>
  <c r="S38"/>
  <c r="Q38"/>
  <c r="T37"/>
  <c r="S37"/>
  <c r="Q37"/>
  <c r="V36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1"/>
  <c r="Q12"/>
  <c r="Q31"/>
  <c r="Q13"/>
  <c r="Q7"/>
  <c r="Q8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38" i="1"/>
  <c r="AB38"/>
  <c r="AA38"/>
  <c r="AC37"/>
  <c r="AB37"/>
  <c r="AA37"/>
  <c r="U32"/>
  <c r="E35"/>
  <c r="P35"/>
  <c r="N11" i="36"/>
  <c r="N10"/>
  <c r="N9"/>
  <c r="N7"/>
  <c r="N6"/>
  <c r="N5"/>
  <c r="N4"/>
  <c r="H42" i="1"/>
  <c r="H41"/>
  <c r="H40"/>
  <c r="H39"/>
  <c r="H38"/>
  <c r="H37"/>
  <c r="H36"/>
  <c r="H35"/>
  <c r="I42"/>
  <c r="I41"/>
  <c r="I40"/>
  <c r="I39"/>
  <c r="I38"/>
  <c r="I37"/>
  <c r="I36"/>
  <c r="I35"/>
  <c r="P34"/>
  <c r="P33"/>
  <c r="P32"/>
  <c r="P26"/>
  <c r="P25"/>
  <c r="O8"/>
  <c r="Q34"/>
  <c r="Q33"/>
  <c r="Q32"/>
  <c r="Q26"/>
  <c r="Q25"/>
  <c r="S34"/>
  <c r="S33"/>
  <c r="S32"/>
  <c r="S26"/>
  <c r="S25"/>
  <c r="R34"/>
  <c r="R33"/>
  <c r="R32"/>
  <c r="R26"/>
  <c r="R25"/>
  <c r="K2" i="36"/>
  <c r="I34" i="61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" i="55"/>
  <c r="H3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10" i="55"/>
  <c r="R14"/>
  <c r="R18"/>
  <c r="R22"/>
  <c r="R26"/>
  <c r="R30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" i="61"/>
  <c r="R15"/>
  <c r="R19"/>
  <c r="R23"/>
  <c r="R27"/>
  <c r="R31"/>
  <c r="R34"/>
  <c r="R33"/>
  <c r="R32"/>
  <c r="R30"/>
  <c r="R29"/>
  <c r="R28"/>
  <c r="R26"/>
  <c r="R25"/>
  <c r="R24"/>
  <c r="R22"/>
  <c r="R21"/>
  <c r="R20"/>
  <c r="R18"/>
  <c r="R17"/>
  <c r="R16"/>
  <c r="R14"/>
  <c r="R13"/>
  <c r="R12"/>
  <c r="R11"/>
  <c r="R10"/>
  <c r="R9"/>
  <c r="R8"/>
  <c r="R7"/>
  <c r="R6"/>
  <c r="R5"/>
  <c r="R4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33" i="55"/>
  <c r="R32"/>
  <c r="R31"/>
  <c r="R29"/>
  <c r="R28"/>
  <c r="R27"/>
  <c r="R25"/>
  <c r="R24"/>
  <c r="R23"/>
  <c r="R21"/>
  <c r="R20"/>
  <c r="R19"/>
  <c r="R17"/>
  <c r="R16"/>
  <c r="R15"/>
  <c r="R13"/>
  <c r="R12"/>
  <c r="R11"/>
  <c r="R9"/>
  <c r="R8"/>
  <c r="R7"/>
  <c r="R6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O4" i="4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K57" i="36"/>
  <c r="F57"/>
  <c r="A57"/>
  <c r="K46"/>
  <c r="F46"/>
  <c r="A46"/>
  <c r="K35"/>
  <c r="F35"/>
  <c r="F24"/>
  <c r="O38" i="61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5"/>
  <c r="O38" i="54"/>
  <c r="S34" i="55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4" i="59"/>
  <c r="K40"/>
  <c r="K36"/>
  <c r="L36"/>
  <c r="K43"/>
  <c r="K39"/>
  <c r="K35"/>
  <c r="K46"/>
  <c r="L46"/>
  <c r="K42"/>
  <c r="L42"/>
  <c r="K38"/>
  <c r="L38"/>
  <c r="K45"/>
  <c r="K41"/>
  <c r="L41"/>
  <c r="K37"/>
  <c r="L37"/>
  <c r="K44" i="58"/>
  <c r="K40"/>
  <c r="K36"/>
  <c r="K43"/>
  <c r="L43"/>
  <c r="K39"/>
  <c r="L39"/>
  <c r="K35"/>
  <c r="L35"/>
  <c r="K46"/>
  <c r="K42"/>
  <c r="L42"/>
  <c r="K38"/>
  <c r="L38"/>
  <c r="K45"/>
  <c r="K41"/>
  <c r="K37"/>
  <c r="L37"/>
  <c r="K44" i="56"/>
  <c r="K40"/>
  <c r="K36"/>
  <c r="K43"/>
  <c r="K39"/>
  <c r="K35"/>
  <c r="L35"/>
  <c r="K46"/>
  <c r="K42"/>
  <c r="K38"/>
  <c r="L38"/>
  <c r="K45"/>
  <c r="L45"/>
  <c r="K41"/>
  <c r="L41"/>
  <c r="K37"/>
  <c r="L37"/>
  <c r="K39" i="55"/>
  <c r="M39"/>
  <c r="K43" i="54"/>
  <c r="K44"/>
  <c r="K40"/>
  <c r="K36"/>
  <c r="K39"/>
  <c r="K35"/>
  <c r="K46"/>
  <c r="K42"/>
  <c r="K38"/>
  <c r="K45"/>
  <c r="K41"/>
  <c r="K37"/>
  <c r="K44" i="60"/>
  <c r="L44"/>
  <c r="K40"/>
  <c r="L40"/>
  <c r="K36"/>
  <c r="K43"/>
  <c r="L43"/>
  <c r="K39"/>
  <c r="L39"/>
  <c r="K35"/>
  <c r="L35"/>
  <c r="K46"/>
  <c r="L46"/>
  <c r="K42"/>
  <c r="K38"/>
  <c r="L38"/>
  <c r="K45"/>
  <c r="L45"/>
  <c r="K41"/>
  <c r="K37"/>
  <c r="K43" i="61"/>
  <c r="L43"/>
  <c r="K46"/>
  <c r="L46"/>
  <c r="K38"/>
  <c r="L38"/>
  <c r="K45"/>
  <c r="L45"/>
  <c r="K41"/>
  <c r="L41"/>
  <c r="K37"/>
  <c r="L37"/>
  <c r="K44"/>
  <c r="L44"/>
  <c r="K40"/>
  <c r="L40"/>
  <c r="K36"/>
  <c r="L36"/>
  <c r="K39"/>
  <c r="L39"/>
  <c r="K35"/>
  <c r="L35"/>
  <c r="K42"/>
  <c r="L42"/>
  <c r="K46" i="57"/>
  <c r="K42"/>
  <c r="L42"/>
  <c r="K38"/>
  <c r="L38"/>
  <c r="K41"/>
  <c r="K37"/>
  <c r="L37"/>
  <c r="K44"/>
  <c r="L44"/>
  <c r="K40"/>
  <c r="L40"/>
  <c r="K36"/>
  <c r="L36"/>
  <c r="K43"/>
  <c r="K39"/>
  <c r="L39"/>
  <c r="K35"/>
  <c r="L35"/>
  <c r="K45"/>
  <c r="K46" i="55"/>
  <c r="M46"/>
  <c r="K45"/>
  <c r="M45"/>
  <c r="K41"/>
  <c r="M41"/>
  <c r="K36"/>
  <c r="M36"/>
  <c r="K40"/>
  <c r="M40"/>
  <c r="K35"/>
  <c r="M35"/>
  <c r="K38"/>
  <c r="M38"/>
  <c r="K42"/>
  <c r="M42"/>
  <c r="K37"/>
  <c r="M37"/>
  <c r="K44"/>
  <c r="M44"/>
  <c r="K43"/>
  <c r="M43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40"/>
  <c r="J36"/>
  <c r="J46"/>
  <c r="J38"/>
  <c r="J45"/>
  <c r="J37"/>
  <c r="J43"/>
  <c r="J39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1"/>
  <c r="I44"/>
  <c r="I42"/>
  <c r="M66" i="36"/>
  <c r="I40" i="61"/>
  <c r="M64" i="36"/>
  <c r="I38" i="61"/>
  <c r="M62" i="36"/>
  <c r="I36" i="61"/>
  <c r="M60" i="36"/>
  <c r="H46" i="61"/>
  <c r="H44"/>
  <c r="H42"/>
  <c r="L66" i="36"/>
  <c r="H40" i="61"/>
  <c r="L64" i="36"/>
  <c r="H38" i="61"/>
  <c r="L62" i="36"/>
  <c r="H36" i="61"/>
  <c r="L60" i="36"/>
  <c r="I45" i="61"/>
  <c r="I43"/>
  <c r="I41"/>
  <c r="M65" i="36"/>
  <c r="I39" i="61"/>
  <c r="M63" i="36"/>
  <c r="I37" i="61"/>
  <c r="M61" i="36"/>
  <c r="I35" i="61"/>
  <c r="M59" i="36"/>
  <c r="H45" i="61"/>
  <c r="H43"/>
  <c r="H41"/>
  <c r="L65" i="36"/>
  <c r="H39" i="61"/>
  <c r="L63" i="36"/>
  <c r="H37" i="61"/>
  <c r="L61" i="36"/>
  <c r="H35" i="61"/>
  <c r="L59" i="36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G53" i="36"/>
  <c r="H38" i="57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I40" i="56"/>
  <c r="C53" i="36"/>
  <c r="I38" i="56"/>
  <c r="C51" i="36"/>
  <c r="I36" i="56"/>
  <c r="C49" i="36"/>
  <c r="H46" i="56"/>
  <c r="H44"/>
  <c r="H42"/>
  <c r="B55" i="36"/>
  <c r="H40" i="56"/>
  <c r="B53" i="36"/>
  <c r="H38" i="56"/>
  <c r="B51" i="36"/>
  <c r="H36" i="56"/>
  <c r="B49" i="36"/>
  <c r="I45" i="56"/>
  <c r="I43"/>
  <c r="I41"/>
  <c r="C54" i="36"/>
  <c r="I39" i="56"/>
  <c r="C52" i="36"/>
  <c r="I37" i="56"/>
  <c r="C50" i="36"/>
  <c r="I35" i="56"/>
  <c r="C48" i="36"/>
  <c r="H45" i="56"/>
  <c r="H43"/>
  <c r="H41"/>
  <c r="B54" i="36"/>
  <c r="H39" i="56"/>
  <c r="B52" i="36"/>
  <c r="H37" i="56"/>
  <c r="B50" i="36"/>
  <c r="H35" i="56"/>
  <c r="B48" i="36"/>
  <c r="J46" i="55"/>
  <c r="J45"/>
  <c r="J44"/>
  <c r="J43"/>
  <c r="J42"/>
  <c r="J41"/>
  <c r="J40"/>
  <c r="J39"/>
  <c r="J38"/>
  <c r="J37"/>
  <c r="J36"/>
  <c r="J35"/>
  <c r="I46"/>
  <c r="I45"/>
  <c r="I44"/>
  <c r="I43"/>
  <c r="I42"/>
  <c r="M44" i="36"/>
  <c r="I41" i="55"/>
  <c r="M43" i="36"/>
  <c r="I40" i="55"/>
  <c r="M42" i="36"/>
  <c r="I39" i="55"/>
  <c r="M41" i="36"/>
  <c r="I38" i="55"/>
  <c r="M40" i="36"/>
  <c r="I37" i="55"/>
  <c r="M39" i="36"/>
  <c r="I36" i="55"/>
  <c r="M38" i="36"/>
  <c r="I35" i="55"/>
  <c r="M37" i="36"/>
  <c r="H46" i="55"/>
  <c r="H45"/>
  <c r="H44"/>
  <c r="H43"/>
  <c r="H42"/>
  <c r="L44" i="36"/>
  <c r="H41" i="55"/>
  <c r="L43" i="36"/>
  <c r="H40" i="55"/>
  <c r="L42" i="36"/>
  <c r="H39" i="55"/>
  <c r="L41" i="36"/>
  <c r="H38" i="55"/>
  <c r="L40" i="36"/>
  <c r="H37" i="55"/>
  <c r="L39" i="36"/>
  <c r="H36" i="55"/>
  <c r="L38" i="36"/>
  <c r="H35" i="55"/>
  <c r="J35" i="61"/>
  <c r="J38"/>
  <c r="J39"/>
  <c r="J40"/>
  <c r="J41"/>
  <c r="J42"/>
  <c r="J43"/>
  <c r="J44"/>
  <c r="J45"/>
  <c r="J46"/>
  <c r="J36"/>
  <c r="J37"/>
  <c r="L41" i="57"/>
  <c r="L43"/>
  <c r="L45"/>
  <c r="L46"/>
  <c r="L36" i="56"/>
  <c r="L39"/>
  <c r="L40"/>
  <c r="L44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J35" i="46"/>
  <c r="N45" i="59"/>
  <c r="M45"/>
  <c r="N35"/>
  <c r="M35"/>
  <c r="N40"/>
  <c r="M40"/>
  <c r="L45"/>
  <c r="N38"/>
  <c r="M38"/>
  <c r="N39"/>
  <c r="M39"/>
  <c r="N44"/>
  <c r="M44"/>
  <c r="L44"/>
  <c r="L40"/>
  <c r="N37"/>
  <c r="M37"/>
  <c r="N42"/>
  <c r="M42"/>
  <c r="N43"/>
  <c r="M43"/>
  <c r="L43"/>
  <c r="L39"/>
  <c r="L35"/>
  <c r="N41"/>
  <c r="M41"/>
  <c r="N46"/>
  <c r="M46"/>
  <c r="N36"/>
  <c r="M36"/>
  <c r="N41" i="58"/>
  <c r="M41"/>
  <c r="N46"/>
  <c r="M46"/>
  <c r="N36"/>
  <c r="M36"/>
  <c r="L46"/>
  <c r="N45"/>
  <c r="M45"/>
  <c r="N35"/>
  <c r="M35"/>
  <c r="N40"/>
  <c r="M40"/>
  <c r="L45"/>
  <c r="L41"/>
  <c r="N38"/>
  <c r="M38"/>
  <c r="N39"/>
  <c r="M39"/>
  <c r="N44"/>
  <c r="M44"/>
  <c r="L44"/>
  <c r="L40"/>
  <c r="L36"/>
  <c r="N37"/>
  <c r="M37"/>
  <c r="N42"/>
  <c r="M42"/>
  <c r="N43"/>
  <c r="M43"/>
  <c r="N37" i="56"/>
  <c r="M37"/>
  <c r="N41"/>
  <c r="M41"/>
  <c r="N46"/>
  <c r="M46"/>
  <c r="N36"/>
  <c r="M36"/>
  <c r="N42"/>
  <c r="M42"/>
  <c r="N45"/>
  <c r="M45"/>
  <c r="N35"/>
  <c r="M35"/>
  <c r="N40"/>
  <c r="M40"/>
  <c r="N43"/>
  <c r="M43"/>
  <c r="L43"/>
  <c r="L46"/>
  <c r="L42"/>
  <c r="N38"/>
  <c r="M38"/>
  <c r="M39"/>
  <c r="N39"/>
  <c r="N44"/>
  <c r="M44"/>
  <c r="N35" i="54"/>
  <c r="M35"/>
  <c r="L35"/>
  <c r="N37" i="60"/>
  <c r="M37"/>
  <c r="N42"/>
  <c r="M42"/>
  <c r="N41"/>
  <c r="M41"/>
  <c r="N36"/>
  <c r="M36"/>
  <c r="L42"/>
  <c r="N45"/>
  <c r="M45"/>
  <c r="N35"/>
  <c r="M35"/>
  <c r="N40"/>
  <c r="M40"/>
  <c r="N43"/>
  <c r="M43"/>
  <c r="N46"/>
  <c r="M46"/>
  <c r="L37"/>
  <c r="L41"/>
  <c r="L36"/>
  <c r="N38"/>
  <c r="M38"/>
  <c r="N39"/>
  <c r="M39"/>
  <c r="N44"/>
  <c r="M44"/>
  <c r="N42" i="61"/>
  <c r="M42"/>
  <c r="N40"/>
  <c r="M40"/>
  <c r="N45"/>
  <c r="M45"/>
  <c r="M35"/>
  <c r="N35"/>
  <c r="N44"/>
  <c r="M44"/>
  <c r="N38"/>
  <c r="M38"/>
  <c r="M39"/>
  <c r="N39"/>
  <c r="N37"/>
  <c r="M37"/>
  <c r="N46"/>
  <c r="M46"/>
  <c r="N36"/>
  <c r="M36"/>
  <c r="N41"/>
  <c r="M41"/>
  <c r="M43"/>
  <c r="N43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L42" i="55"/>
  <c r="N42"/>
  <c r="L36"/>
  <c r="N36"/>
  <c r="L40"/>
  <c r="N40"/>
  <c r="L44"/>
  <c r="N44"/>
  <c r="L37"/>
  <c r="N37"/>
  <c r="L41"/>
  <c r="N41"/>
  <c r="L45"/>
  <c r="N45"/>
  <c r="L38"/>
  <c r="N38"/>
  <c r="L46"/>
  <c r="N46"/>
  <c r="L35"/>
  <c r="N35"/>
  <c r="L39"/>
  <c r="N39"/>
  <c r="L43"/>
  <c r="N43"/>
  <c r="J36" i="46"/>
  <c r="L37" i="36"/>
  <c r="J46" i="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N66"/>
  <c r="N59"/>
  <c r="N65"/>
  <c r="N62"/>
  <c r="N64"/>
  <c r="N61"/>
  <c r="N63"/>
  <c r="N60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N43"/>
  <c r="N42"/>
  <c r="N38"/>
  <c r="N37"/>
  <c r="N39"/>
  <c r="N41"/>
  <c r="N44"/>
  <c r="N40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18"/>
  <c r="R17"/>
  <c r="S3"/>
  <c r="R3"/>
  <c r="Q3"/>
  <c r="Q11"/>
  <c r="R11"/>
  <c r="S11"/>
  <c r="S19"/>
  <c r="R19"/>
  <c r="Q19"/>
  <c r="R27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S6"/>
  <c r="Q6"/>
  <c r="S15"/>
  <c r="Q15"/>
  <c r="S28"/>
  <c r="Q28"/>
  <c r="P28"/>
  <c r="S29"/>
  <c r="Q29"/>
  <c r="P29"/>
  <c r="S21"/>
  <c r="Q21"/>
  <c r="S13"/>
  <c r="Q13"/>
  <c r="S30"/>
  <c r="Q30"/>
  <c r="P30"/>
  <c r="S8"/>
  <c r="Q8"/>
  <c r="S10"/>
  <c r="Q10"/>
  <c r="P10"/>
  <c r="S16"/>
  <c r="Q16"/>
  <c r="P16"/>
  <c r="S7"/>
  <c r="Q7"/>
  <c r="S23"/>
  <c r="Q23"/>
  <c r="P23"/>
  <c r="S4"/>
  <c r="Q4"/>
  <c r="S22"/>
  <c r="Q22"/>
  <c r="S9"/>
  <c r="Q9"/>
  <c r="S31"/>
  <c r="Q31"/>
  <c r="P31"/>
  <c r="S20"/>
  <c r="Q20"/>
  <c r="S5"/>
  <c r="Q5"/>
  <c r="P22"/>
  <c r="P21"/>
  <c r="P14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<sst xmlns="http://schemas.openxmlformats.org/spreadsheetml/2006/main" count="1433" uniqueCount="310">
  <si>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</si>
  <si>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</si>
  <si>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</si>
  <si>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</si>
  <si>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</si>
  <si>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</si>
  <si>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</si>
  <si>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</si>
  <si>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</si>
  <si>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</si>
  <si>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</si>
  <si>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</si>
  <si>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</si>
  <si>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</si>
  <si>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</si>
  <si>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</si>
  <si>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</si>
  <si>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</si>
  <si>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</si>
  <si>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</si>
  <si>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</si>
  <si>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</si>
  <si>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</si>
  <si>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</si>
  <si>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</si>
  <si>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</si>
  <si>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</si>
  <si>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</si>
  <si>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</si>
  <si>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</si>
  <si>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</si>
  <si>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</si>
  <si>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</si>
  <si>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</si>
  <si>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</si>
  <si>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</si>
  <si>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</si>
  <si>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</si>
  <si>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</si>
  <si>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</si>
  <si>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</si>
  <si>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</si>
  <si>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</si>
  <si>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300m</t>
  </si>
  <si>
    <t>The Adeyfield Academy</t>
  </si>
  <si>
    <t>Beaumont</t>
  </si>
  <si>
    <t>Lane</t>
  </si>
  <si>
    <t>St Albans School</t>
  </si>
  <si>
    <t>The Hemel Hempstead School</t>
  </si>
  <si>
    <t>Richard Hale School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</si>
  <si>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</si>
  <si>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</si>
  <si>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</si>
  <si>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</si>
  <si>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</si>
  <si>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</si>
  <si>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</si>
  <si>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</si>
  <si>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</si>
  <si>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400m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</si>
  <si>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</si>
  <si>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</si>
  <si>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</si>
  <si>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</si>
  <si>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</si>
  <si>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</si>
  <si>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100m Hurdles</t>
  </si>
  <si>
    <t>Haberdashers' Boys' School</t>
  </si>
  <si>
    <t>Roundwood Park</t>
  </si>
  <si>
    <t xml:space="preserve">St George's School </t>
  </si>
  <si>
    <t>James Sales</t>
  </si>
  <si>
    <t>Ashlyns</t>
  </si>
  <si>
    <t>Tijan  Gerber</t>
  </si>
  <si>
    <t>Berkhamsted</t>
  </si>
  <si>
    <t>Chancellor's</t>
  </si>
  <si>
    <t>Freman College</t>
  </si>
  <si>
    <t>Haileybury</t>
  </si>
  <si>
    <t>Kings Langley</t>
  </si>
  <si>
    <t>Sir John Lawes</t>
  </si>
  <si>
    <t>Nathan  Hedges</t>
  </si>
  <si>
    <t>Tobias Achampong</t>
  </si>
  <si>
    <t>Frank Linsell</t>
  </si>
  <si>
    <t>The Knights Templar School</t>
  </si>
  <si>
    <t>Verulam</t>
  </si>
  <si>
    <t>MAX CHISHOLM</t>
  </si>
  <si>
    <t>STANBOROUGH</t>
  </si>
  <si>
    <t>Simon Balle School</t>
  </si>
  <si>
    <t xml:space="preserve">St Albans School </t>
  </si>
  <si>
    <t>Adam Smith</t>
  </si>
  <si>
    <t>St Columbas College</t>
  </si>
  <si>
    <t>Yavneh College</t>
  </si>
  <si>
    <t>Leon Doran</t>
  </si>
  <si>
    <t>Peter Bayvel-Zayats</t>
  </si>
  <si>
    <t>Oliver Cooper</t>
  </si>
  <si>
    <t>Ed Clement</t>
  </si>
  <si>
    <t>Townsend</t>
  </si>
  <si>
    <t>Nicholas Breakspear</t>
  </si>
  <si>
    <t>George Ball</t>
  </si>
  <si>
    <t>Ben Kingston</t>
  </si>
  <si>
    <t>Emmanuel Fabode</t>
  </si>
  <si>
    <t>Dame Alice Owens</t>
  </si>
  <si>
    <t>Tom  Rutter</t>
  </si>
  <si>
    <t>Samson Brichieri-Colombi</t>
  </si>
  <si>
    <t>1500m Steeplechase</t>
  </si>
  <si>
    <t xml:space="preserve">Haydan  London </t>
  </si>
  <si>
    <t xml:space="preserve">Aldenham </t>
  </si>
  <si>
    <t>Joe Paterson</t>
  </si>
  <si>
    <t>Lucas  Titchmarsh</t>
  </si>
  <si>
    <t>Lewis  Price</t>
  </si>
  <si>
    <t>Hitchin boys school</t>
  </si>
  <si>
    <t xml:space="preserve">Maksymilian Swiatkowski </t>
  </si>
  <si>
    <t>Ben  Emms</t>
  </si>
  <si>
    <t>RBA</t>
  </si>
  <si>
    <t>James Mendlesohn</t>
  </si>
  <si>
    <t>Callum Egan</t>
  </si>
  <si>
    <t>St C Danes</t>
  </si>
  <si>
    <t xml:space="preserve">Toby  Martin </t>
  </si>
  <si>
    <t>Becaye Jabbi</t>
  </si>
  <si>
    <t>The Grange Academy</t>
  </si>
  <si>
    <t>Jamie  Timms</t>
  </si>
  <si>
    <t>Alex Emms</t>
  </si>
  <si>
    <t xml:space="preserve">Miles Ohene </t>
  </si>
  <si>
    <t>Joe Jackson</t>
  </si>
  <si>
    <t>Omead Haque</t>
  </si>
  <si>
    <t>Victor Paiusco</t>
  </si>
  <si>
    <t>Ore Adebayo</t>
  </si>
  <si>
    <t>Bobby Pitman</t>
  </si>
  <si>
    <t>Godwin Mutundwa</t>
  </si>
  <si>
    <t>John F Kennedy Catholic School</t>
  </si>
  <si>
    <t>Prince Sarfo</t>
  </si>
  <si>
    <t>Piotr Jurewicz</t>
  </si>
  <si>
    <t xml:space="preserve">Nathan Tang </t>
  </si>
  <si>
    <t xml:space="preserve">Katherine Warington </t>
  </si>
  <si>
    <t>Tyler Thake</t>
  </si>
  <si>
    <t>King James</t>
  </si>
  <si>
    <t>Kesai Boyce-Foster</t>
  </si>
  <si>
    <t>Longdean</t>
  </si>
  <si>
    <t>Ben Palmer</t>
  </si>
  <si>
    <t>Billy Day</t>
  </si>
  <si>
    <t>Jake Curtis</t>
  </si>
  <si>
    <t>Aryan Bhagwati</t>
  </si>
  <si>
    <t>St Clement Danes School</t>
  </si>
  <si>
    <t xml:space="preserve">Krishtian  Prinkibas </t>
  </si>
  <si>
    <t xml:space="preserve">St Mary's CE High School </t>
  </si>
  <si>
    <t>Zane Spring</t>
  </si>
  <si>
    <t>The Bishop's Stortford High School</t>
  </si>
  <si>
    <t>Eduardo Agostinho</t>
  </si>
  <si>
    <t>Thomas Groombridge</t>
  </si>
  <si>
    <t>Michael Odeniyi</t>
  </si>
  <si>
    <t>Tom Hope</t>
  </si>
  <si>
    <t>Tam Harper</t>
  </si>
  <si>
    <t>Griffyn Archer Jones</t>
  </si>
  <si>
    <t>Freddie Stewart</t>
  </si>
  <si>
    <t>Ben Parker</t>
  </si>
  <si>
    <t>Jack  Steddy</t>
  </si>
  <si>
    <t>Rushaun Cross</t>
  </si>
  <si>
    <t>George Sutcliffe</t>
  </si>
  <si>
    <t>Kamsi Okolo</t>
  </si>
  <si>
    <t>Queens'</t>
  </si>
  <si>
    <t>Edward Starkins</t>
  </si>
  <si>
    <t>Sele</t>
  </si>
  <si>
    <t>Louie Scott</t>
  </si>
  <si>
    <t>Patrick Weston</t>
  </si>
  <si>
    <t xml:space="preserve">William  Unadike </t>
  </si>
  <si>
    <t xml:space="preserve">St Mary's Catholic School </t>
  </si>
  <si>
    <t>Peter  McGrath</t>
  </si>
  <si>
    <t>St. Michael's Catholic High School</t>
  </si>
  <si>
    <t>Kyle  Gall Gray</t>
  </si>
  <si>
    <t xml:space="preserve">The knights Templar school </t>
  </si>
  <si>
    <t>Ben  Lewis</t>
  </si>
  <si>
    <t>Jack Ansell</t>
  </si>
  <si>
    <t>Thom Redfern</t>
  </si>
  <si>
    <t>Jake Emmett</t>
  </si>
  <si>
    <t>Zeke Wellington</t>
  </si>
  <si>
    <t>Finley  Norman</t>
  </si>
  <si>
    <t>Robbie Pitcher</t>
  </si>
  <si>
    <t>Nick Lee</t>
  </si>
  <si>
    <t>Jonathan May</t>
  </si>
  <si>
    <t xml:space="preserve">Matt  Wang </t>
  </si>
  <si>
    <t>Kai Fellows</t>
  </si>
  <si>
    <t>Lenny Colley</t>
  </si>
  <si>
    <t>Jake Joslin</t>
  </si>
  <si>
    <t>Harry Soanes</t>
  </si>
  <si>
    <t>Oliver Bustamante</t>
  </si>
  <si>
    <t>Jayan Pisharody</t>
  </si>
  <si>
    <t>Cem  Omer</t>
  </si>
  <si>
    <t>George Metcalfe</t>
  </si>
  <si>
    <t>George  Newton</t>
  </si>
  <si>
    <t>Alfie Potter</t>
  </si>
  <si>
    <t>Hugo Francis</t>
  </si>
  <si>
    <t>James O'Connor</t>
  </si>
  <si>
    <t>Joe Cox</t>
  </si>
  <si>
    <t>St Michaels Catholic High School</t>
  </si>
  <si>
    <t>Adam  O'Gorman</t>
  </si>
  <si>
    <t>William Crabb</t>
  </si>
  <si>
    <t>Oliver Tom</t>
  </si>
  <si>
    <t>The John Warner School</t>
  </si>
  <si>
    <t>George  Kingham</t>
  </si>
  <si>
    <t>Gianleo Stubbs</t>
  </si>
  <si>
    <t>Nikolai Cherniaev</t>
  </si>
  <si>
    <t xml:space="preserve">Jacob  Clement </t>
  </si>
  <si>
    <t>Luke Bass</t>
  </si>
  <si>
    <t>Rafi Gayer</t>
  </si>
  <si>
    <t>Jordan Pearlman</t>
  </si>
  <si>
    <t>Thomas Lawless</t>
  </si>
  <si>
    <t>Alex  Griffiths</t>
  </si>
  <si>
    <t>Herbie Johnson</t>
  </si>
  <si>
    <t>Cameron Jump</t>
  </si>
  <si>
    <t>Kingston Griffiths</t>
  </si>
  <si>
    <t>Luke  Mansour</t>
  </si>
  <si>
    <t>Max  Saunders</t>
  </si>
  <si>
    <t>Quinn Edwards</t>
  </si>
  <si>
    <t>Ben  Murphy</t>
  </si>
  <si>
    <t>The Chauncy School</t>
  </si>
  <si>
    <t>Matthew Nicholls</t>
  </si>
  <si>
    <t>Louis  Willson</t>
  </si>
  <si>
    <t>Stanley Maycock</t>
  </si>
  <si>
    <t>Anthony Berry</t>
  </si>
  <si>
    <t>Terell Gooden</t>
  </si>
  <si>
    <t>Charlie Ryan</t>
  </si>
  <si>
    <t>Jordan  Ngige</t>
  </si>
  <si>
    <t>Ben Warren</t>
  </si>
  <si>
    <t>Frank  Linsell</t>
  </si>
  <si>
    <t>Cael Foce</t>
  </si>
  <si>
    <t>Aaron Holsborough</t>
  </si>
  <si>
    <t>Kit Newman</t>
  </si>
  <si>
    <t>Jake Bayne</t>
  </si>
  <si>
    <t xml:space="preserve">Angus  Brown </t>
  </si>
  <si>
    <t xml:space="preserve">Dame Alice Owens </t>
  </si>
  <si>
    <t>Issa Phillips-Pope</t>
  </si>
  <si>
    <t>David Akilo</t>
  </si>
  <si>
    <t xml:space="preserve">Leo Rainbow </t>
  </si>
  <si>
    <t>Godwin Mutandwa</t>
  </si>
  <si>
    <t>JFK</t>
  </si>
  <si>
    <t>Kenneth  Powley</t>
  </si>
  <si>
    <t>Alex  Photiou</t>
  </si>
  <si>
    <t>Emmanuel Soroh</t>
  </si>
  <si>
    <t>Joseph  Roberts</t>
  </si>
  <si>
    <t xml:space="preserve">Max  Worsley </t>
  </si>
  <si>
    <t>Seamus van-der-puye</t>
  </si>
  <si>
    <t>The Marlborough Science Academy</t>
  </si>
  <si>
    <t>Leonard Borg</t>
  </si>
  <si>
    <t>Fred Taylor</t>
  </si>
  <si>
    <t xml:space="preserve">Arthur Deacon </t>
  </si>
  <si>
    <t>Daniel  Downing</t>
  </si>
  <si>
    <t>Ollie  Harris</t>
  </si>
  <si>
    <t>Brian Anene</t>
  </si>
  <si>
    <t>Seth Connolly</t>
  </si>
  <si>
    <t>Dylan Harman</t>
  </si>
  <si>
    <t>Caysey Wilson</t>
  </si>
  <si>
    <t>Monk's Walk School</t>
  </si>
  <si>
    <t>Ricahrd Hale School</t>
  </si>
  <si>
    <t>George Cook</t>
  </si>
  <si>
    <t>Will Dorey</t>
  </si>
  <si>
    <t>Jude Powell</t>
  </si>
  <si>
    <t xml:space="preserve">Jude  Jenkins </t>
  </si>
  <si>
    <t>St George's School</t>
  </si>
  <si>
    <t>The Leventhorpe School</t>
  </si>
  <si>
    <t>Michael Barrett</t>
  </si>
  <si>
    <t>Youssef Sabri</t>
  </si>
  <si>
    <t>Charlie Ryding</t>
  </si>
  <si>
    <t>Jake  Palmer-Shaw</t>
  </si>
  <si>
    <t>Jack Ridout</t>
  </si>
  <si>
    <t>Luke Dunham</t>
  </si>
  <si>
    <t>Tom Bailey</t>
  </si>
  <si>
    <t>Number</t>
  </si>
  <si>
    <t>School name</t>
  </si>
  <si>
    <t>Event(s) being entered for student [U17 Boys (Y10/11)]</t>
  </si>
  <si>
    <t>800m, Javelin</t>
  </si>
  <si>
    <t>Sprint Hurdles, 300/400m Hurdles (No 13/15s)</t>
  </si>
  <si>
    <t>100m, Triple Jump</t>
  </si>
  <si>
    <t>Sprint Hurdles, High Jump</t>
  </si>
  <si>
    <t>Sprint Hurdles, Long Jump</t>
  </si>
  <si>
    <t>100m, 200m</t>
  </si>
  <si>
    <t>800m, Triple Jump</t>
  </si>
  <si>
    <t>Discus, Javelin</t>
  </si>
  <si>
    <t>300/400m (No U13s), Triple Jump</t>
  </si>
  <si>
    <t>100m, High Jump</t>
  </si>
  <si>
    <t>300/400m (No U13s)</t>
  </si>
  <si>
    <t>100m, Discus</t>
  </si>
  <si>
    <t>300/400m Hurdles, Javelin</t>
  </si>
  <si>
    <t>Hammer (No U13s)</t>
  </si>
  <si>
    <t>100m, Shot Put, Discus</t>
  </si>
  <si>
    <t xml:space="preserve"> </t>
  </si>
  <si>
    <t>Duplicate</t>
  </si>
  <si>
    <t>100m, Long Jump</t>
  </si>
  <si>
    <t>300/400m (No U13s), Javelin</t>
  </si>
  <si>
    <t>Shot Put, Javelin</t>
  </si>
  <si>
    <t>200m, Long Jump</t>
  </si>
  <si>
    <t>1500m, High jump</t>
  </si>
  <si>
    <t>200m, Triple Jump</t>
  </si>
  <si>
    <t>300/400m Hurdles (No 13/15s)</t>
  </si>
  <si>
    <t>Sprint Hurdles</t>
  </si>
  <si>
    <t>800m, Long Jump</t>
  </si>
  <si>
    <t>Sprint Hurdles, Triple Jump</t>
  </si>
  <si>
    <t>300/400m (No U13s), Discus</t>
  </si>
  <si>
    <t>800m, High Jump</t>
  </si>
  <si>
    <t>High Jump, Triple Jump</t>
  </si>
  <si>
    <t>3000m (No U13/15s)</t>
  </si>
  <si>
    <t>800m, 1500m</t>
  </si>
  <si>
    <t>300/400m (No U13s), 800m</t>
  </si>
  <si>
    <t>Rhys Bethell</t>
  </si>
  <si>
    <t>Time (0:00.00)</t>
  </si>
  <si>
    <t>Noah Franklin</t>
  </si>
  <si>
    <t>Roundwood Park School</t>
  </si>
  <si>
    <t>U17 Boys</t>
  </si>
  <si>
    <t>Chauncy</t>
  </si>
  <si>
    <t>Jenan Craggs</t>
  </si>
  <si>
    <t>Rickmansworth</t>
  </si>
  <si>
    <t>10th June 2023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</si>
</sst>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20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7.5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9"/>
      </patternFill>
    </fill>
    <fill>
      <patternFill patternType="solid">
        <fgColor indexed="4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4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9" xfId="0" applyNumberFormat="1" applyFont="1" applyFill="1" applyBorder="1" applyAlignment="1">
      <alignment horizontal="center"/>
    </xf>
    <xf numFmtId="47" fontId="1" fillId="3" borderId="22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2" fontId="1" fillId="0" borderId="39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9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2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5" xfId="0" applyNumberFormat="1" applyFont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47" fontId="1" fillId="0" borderId="19" xfId="0" applyNumberFormat="1" applyFont="1" applyBorder="1" applyAlignment="1">
      <alignment horizontal="center"/>
    </xf>
    <xf numFmtId="47" fontId="1" fillId="0" borderId="22" xfId="0" applyNumberFormat="1" applyFont="1" applyBorder="1" applyAlignment="1">
      <alignment horizontal="center"/>
    </xf>
    <xf numFmtId="47" fontId="1" fillId="0" borderId="25" xfId="0" applyNumberFormat="1" applyFont="1" applyBorder="1" applyAlignment="1">
      <alignment horizontal="center"/>
    </xf>
    <xf numFmtId="47" fontId="1" fillId="0" borderId="39" xfId="0" applyNumberFormat="1" applyFont="1" applyBorder="1" applyAlignment="1">
      <alignment horizontal="center"/>
    </xf>
    <xf numFmtId="47" fontId="1" fillId="6" borderId="25" xfId="0" applyNumberFormat="1" applyFont="1" applyFill="1" applyBorder="1" applyAlignment="1">
      <alignment horizontal="center"/>
    </xf>
    <xf numFmtId="47" fontId="1" fillId="3" borderId="39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left" vertical="center"/>
    </xf>
    <xf numFmtId="0" fontId="2" fillId="5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1" fillId="2" borderId="3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" fillId="3" borderId="51" xfId="0" applyFont="1" applyFill="1" applyBorder="1" applyAlignment="1">
      <alignment horizontal="left"/>
    </xf>
    <xf numFmtId="0" fontId="1" fillId="6" borderId="52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2" fontId="10" fillId="7" borderId="39" xfId="0" applyNumberFormat="1" applyFont="1" applyFill="1" applyBorder="1" applyAlignment="1" applyProtection="1">
      <alignment horizontal="center" vertical="center"/>
      <protection locked="0"/>
    </xf>
    <xf numFmtId="2" fontId="10" fillId="7" borderId="22" xfId="0" applyNumberFormat="1" applyFont="1" applyFill="1" applyBorder="1" applyAlignment="1" applyProtection="1">
      <alignment horizontal="center" vertical="center"/>
      <protection locked="0"/>
    </xf>
    <xf numFmtId="2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2" fontId="10" fillId="9" borderId="39" xfId="0" applyNumberFormat="1" applyFont="1" applyFill="1" applyBorder="1" applyAlignment="1" applyProtection="1">
      <alignment horizontal="center" vertical="center"/>
      <protection locked="0"/>
    </xf>
    <xf numFmtId="2" fontId="10" fillId="9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47" fontId="10" fillId="7" borderId="39" xfId="0" applyNumberFormat="1" applyFont="1" applyFill="1" applyBorder="1" applyAlignment="1" applyProtection="1">
      <alignment horizontal="center" vertical="center"/>
      <protection locked="0"/>
    </xf>
    <xf numFmtId="47" fontId="10" fillId="7" borderId="22" xfId="0" applyNumberFormat="1" applyFont="1" applyFill="1" applyBorder="1" applyAlignment="1" applyProtection="1">
      <alignment horizontal="center" vertical="center"/>
      <protection locked="0"/>
    </xf>
    <xf numFmtId="47" fontId="10" fillId="7" borderId="25" xfId="0" applyNumberFormat="1" applyFont="1" applyFill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47" fontId="2" fillId="0" borderId="61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164" fontId="2" fillId="0" borderId="61" xfId="0" applyNumberFormat="1" applyFont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60" xfId="0" applyFont="1" applyBorder="1" applyAlignment="1">
      <alignment horizontal="left" vertical="center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4" fillId="11" borderId="65" xfId="0" applyFont="1" applyFill="1" applyBorder="1" applyAlignment="1">
      <alignment horizontal="left"/>
    </xf>
    <xf numFmtId="0" fontId="4" fillId="11" borderId="66" xfId="0" applyFont="1" applyFill="1" applyBorder="1" applyAlignment="1">
      <alignment horizontal="left"/>
    </xf>
    <xf numFmtId="0" fontId="4" fillId="8" borderId="65" xfId="1" applyFont="1" applyFill="1" applyBorder="1" applyAlignment="1">
      <alignment horizontal="left" vertical="center"/>
    </xf>
    <xf numFmtId="0" fontId="4" fillId="8" borderId="66" xfId="1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7" fillId="8" borderId="67" xfId="0" applyFont="1" applyFill="1" applyBorder="1" applyAlignment="1">
      <alignment horizontal="center"/>
    </xf>
    <xf numFmtId="0" fontId="17" fillId="8" borderId="41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/>
    </xf>
    <xf numFmtId="0" fontId="17" fillId="12" borderId="67" xfId="0" applyFont="1" applyFill="1" applyBorder="1" applyAlignment="1">
      <alignment horizontal="center"/>
    </xf>
    <xf numFmtId="0" fontId="17" fillId="12" borderId="41" xfId="0" applyFont="1" applyFill="1" applyBorder="1" applyAlignment="1">
      <alignment horizontal="center"/>
    </xf>
    <xf numFmtId="0" fontId="15" fillId="0" borderId="60" xfId="0" applyFont="1" applyBorder="1" applyAlignment="1">
      <alignment horizontal="center" vertical="center"/>
    </xf>
    <xf numFmtId="0" fontId="17" fillId="8" borderId="65" xfId="0" applyFont="1" applyFill="1" applyBorder="1" applyAlignment="1">
      <alignment horizontal="center"/>
    </xf>
    <xf numFmtId="0" fontId="17" fillId="8" borderId="68" xfId="0" applyFont="1" applyFill="1" applyBorder="1" applyAlignment="1">
      <alignment horizontal="center"/>
    </xf>
    <xf numFmtId="0" fontId="17" fillId="8" borderId="66" xfId="0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vertical="center"/>
    </xf>
    <xf numFmtId="0" fontId="4" fillId="10" borderId="62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4" fillId="10" borderId="65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3" fillId="13" borderId="74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74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5" fillId="11" borderId="55" xfId="0" applyFont="1" applyFill="1" applyBorder="1" applyAlignment="1">
      <alignment horizontal="center" vertical="center" wrapText="1"/>
    </xf>
    <xf numFmtId="0" fontId="5" fillId="11" borderId="56" xfId="0" applyFont="1" applyFill="1" applyBorder="1" applyAlignment="1">
      <alignment horizontal="center" vertical="center" wrapText="1"/>
    </xf>
    <xf numFmtId="0" fontId="5" fillId="11" borderId="64" xfId="0" applyFont="1" applyFill="1" applyBorder="1" applyAlignment="1">
      <alignment horizontal="center" vertical="center" wrapText="1"/>
    </xf>
    <xf numFmtId="0" fontId="5" fillId="11" borderId="57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11" borderId="60" xfId="0" applyFont="1" applyFill="1" applyBorder="1" applyAlignment="1">
      <alignment horizontal="center" vertical="center" wrapText="1"/>
    </xf>
    <xf numFmtId="0" fontId="5" fillId="11" borderId="63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1" fillId="5" borderId="73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69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73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/>
    </xf>
    <xf numFmtId="0" fontId="1" fillId="5" borderId="70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63" xfId="0" applyFont="1" applyFill="1" applyBorder="1" applyAlignment="1">
      <alignment horizontal="center" vertical="center"/>
    </xf>
    <xf numFmtId="0" fontId="6" fillId="8" borderId="55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6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5" borderId="55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10" fillId="5" borderId="56" xfId="0" applyFont="1" applyFill="1" applyBorder="1" applyAlignment="1">
      <alignment horizontal="center" vertical="center"/>
    </xf>
    <xf numFmtId="0" fontId="10" fillId="5" borderId="64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7" borderId="56" xfId="0" applyFont="1" applyFill="1" applyBorder="1" applyAlignment="1">
      <alignment horizontal="center" vertical="center"/>
    </xf>
    <xf numFmtId="0" fontId="8" fillId="7" borderId="64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8" fillId="7" borderId="63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 wrapText="1"/>
    </xf>
    <xf numFmtId="0" fontId="13" fillId="8" borderId="63" xfId="0" applyFont="1" applyFill="1" applyBorder="1" applyAlignment="1">
      <alignment horizontal="center" vertical="center" wrapText="1"/>
    </xf>
    <xf numFmtId="0" fontId="6" fillId="8" borderId="64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63" xfId="0" applyFont="1" applyFill="1" applyBorder="1" applyAlignment="1">
      <alignment horizontal="center" vertical="center" wrapText="1"/>
    </xf>
    <xf numFmtId="0" fontId="10" fillId="5" borderId="65" xfId="0" applyFont="1" applyFill="1" applyBorder="1" applyAlignment="1">
      <alignment horizontal="center" vertical="center"/>
    </xf>
    <xf numFmtId="0" fontId="10" fillId="5" borderId="68" xfId="0" applyFont="1" applyFill="1" applyBorder="1" applyAlignment="1">
      <alignment horizontal="center" vertical="center"/>
    </xf>
    <xf numFmtId="0" fontId="10" fillId="5" borderId="66" xfId="0" applyFont="1" applyFill="1" applyBorder="1" applyAlignment="1">
      <alignment horizontal="center" vertical="center"/>
    </xf>
    <xf numFmtId="0" fontId="3" fillId="13" borderId="55" xfId="0" applyFont="1" applyFill="1" applyBorder="1" applyAlignment="1">
      <alignment horizontal="center" vertical="center" wrapText="1"/>
    </xf>
    <xf numFmtId="0" fontId="3" fillId="13" borderId="64" xfId="0" applyFont="1" applyFill="1" applyBorder="1" applyAlignment="1">
      <alignment horizontal="center" vertical="center" wrapText="1"/>
    </xf>
    <xf numFmtId="0" fontId="3" fillId="13" borderId="57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" fillId="13" borderId="63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3" fillId="8" borderId="64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60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5" fillId="10" borderId="56" xfId="0" applyFont="1" applyFill="1" applyBorder="1" applyAlignment="1">
      <alignment horizontal="center" vertical="center" wrapText="1"/>
    </xf>
    <xf numFmtId="0" fontId="5" fillId="10" borderId="57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60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6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19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158"/>
  <sheetViews>
    <sheetView workbookViewId="0">
      <selection activeCell="A2" sqref="A2:B2"/>
    </sheetView>
  </sheetViews>
  <sheetFormatPr defaultColWidth="8.85546875" defaultRowHeight="11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8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>
      <c r="A1" s="304" t="s">
        <v>305</v>
      </c>
      <c r="B1" s="305"/>
    </row>
    <row r="2" spans="1:11" customFormat="1" ht="12" customHeight="1" thickBot="1">
      <c r="A2" s="302" t="s">
        <v>39</v>
      </c>
      <c r="B2" s="303"/>
    </row>
    <row r="3" spans="1:11" ht="12" customHeight="1">
      <c r="B3" s="26" t="s">
        <v>265</v>
      </c>
      <c r="C3" s="26" t="s">
        <v>1</v>
      </c>
      <c r="D3" s="25" t="s">
        <v>266</v>
      </c>
      <c r="E3" s="26" t="s">
        <v>267</v>
      </c>
      <c r="H3" s="26"/>
      <c r="I3" s="26"/>
      <c r="K3" s="26"/>
    </row>
    <row r="4" spans="1:11">
      <c r="B4" s="26">
        <v>9</v>
      </c>
      <c r="C4" s="26" t="s">
        <v>183</v>
      </c>
      <c r="D4" s="25" t="s">
        <v>105</v>
      </c>
      <c r="E4" s="26" t="s">
        <v>268</v>
      </c>
      <c r="H4" s="26"/>
      <c r="I4" s="26"/>
      <c r="K4" s="26"/>
    </row>
    <row r="5" spans="1:11">
      <c r="B5" s="26">
        <v>10</v>
      </c>
      <c r="C5" s="26" t="s">
        <v>104</v>
      </c>
      <c r="D5" s="25" t="s">
        <v>105</v>
      </c>
      <c r="E5" s="26" t="s">
        <v>269</v>
      </c>
      <c r="H5" s="26"/>
      <c r="I5" s="26"/>
      <c r="K5" s="26"/>
    </row>
    <row r="6" spans="1:11">
      <c r="B6" s="26">
        <v>13</v>
      </c>
      <c r="C6" s="26" t="s">
        <v>121</v>
      </c>
      <c r="D6" s="25" t="s">
        <v>105</v>
      </c>
      <c r="E6" s="26" t="s">
        <v>270</v>
      </c>
      <c r="H6" s="26"/>
      <c r="I6" s="26"/>
      <c r="K6" s="26"/>
    </row>
    <row r="7" spans="1:11">
      <c r="B7" s="26">
        <v>34</v>
      </c>
      <c r="C7" s="26" t="s">
        <v>150</v>
      </c>
      <c r="D7" s="25" t="s">
        <v>71</v>
      </c>
      <c r="E7" s="26" t="s">
        <v>25</v>
      </c>
      <c r="H7" s="26"/>
      <c r="I7" s="26"/>
      <c r="K7" s="26"/>
    </row>
    <row r="8" spans="1:11">
      <c r="B8" s="26">
        <v>35</v>
      </c>
      <c r="C8" s="26" t="s">
        <v>91</v>
      </c>
      <c r="D8" s="25" t="s">
        <v>71</v>
      </c>
      <c r="E8" s="26" t="s">
        <v>23</v>
      </c>
      <c r="H8" s="26"/>
      <c r="I8" s="26"/>
      <c r="K8" s="26"/>
    </row>
    <row r="9" spans="1:11">
      <c r="B9" s="26">
        <v>36</v>
      </c>
      <c r="C9" s="26" t="s">
        <v>230</v>
      </c>
      <c r="D9" s="25" t="s">
        <v>71</v>
      </c>
      <c r="E9" s="26" t="s">
        <v>32</v>
      </c>
      <c r="H9" s="26"/>
      <c r="I9" s="26"/>
      <c r="K9" s="26"/>
    </row>
    <row r="10" spans="1:11">
      <c r="B10" s="26">
        <v>37</v>
      </c>
      <c r="C10" s="26" t="s">
        <v>241</v>
      </c>
      <c r="D10" s="25" t="s">
        <v>71</v>
      </c>
      <c r="E10" s="26" t="s">
        <v>33</v>
      </c>
      <c r="H10" s="26"/>
      <c r="I10" s="26"/>
      <c r="K10" s="26"/>
    </row>
    <row r="11" spans="1:11">
      <c r="B11" s="26">
        <v>39</v>
      </c>
      <c r="C11" s="26" t="s">
        <v>70</v>
      </c>
      <c r="D11" s="25" t="s">
        <v>71</v>
      </c>
      <c r="E11" s="26" t="s">
        <v>0</v>
      </c>
      <c r="H11" s="26"/>
      <c r="I11" s="26"/>
      <c r="K11" s="26"/>
    </row>
    <row r="12" spans="1:11">
      <c r="B12" s="26">
        <v>97</v>
      </c>
      <c r="C12" s="26" t="s">
        <v>151</v>
      </c>
      <c r="D12" s="25" t="s">
        <v>45</v>
      </c>
      <c r="E12" s="26" t="s">
        <v>25</v>
      </c>
      <c r="H12" s="26"/>
      <c r="I12" s="26"/>
      <c r="K12" s="26"/>
    </row>
    <row r="13" spans="1:11">
      <c r="B13" s="26">
        <v>98</v>
      </c>
      <c r="C13" s="26" t="s">
        <v>184</v>
      </c>
      <c r="D13" s="25" t="s">
        <v>45</v>
      </c>
      <c r="E13" s="26" t="s">
        <v>19</v>
      </c>
      <c r="H13" s="26"/>
      <c r="I13" s="26"/>
      <c r="K13" s="26"/>
    </row>
    <row r="14" spans="1:11">
      <c r="B14" s="26">
        <v>102</v>
      </c>
      <c r="C14" s="26" t="s">
        <v>247</v>
      </c>
      <c r="D14" s="25" t="s">
        <v>45</v>
      </c>
      <c r="E14" s="26" t="s">
        <v>34</v>
      </c>
      <c r="H14" s="26"/>
      <c r="I14" s="26"/>
      <c r="K14" s="26"/>
    </row>
    <row r="15" spans="1:11">
      <c r="B15" s="26">
        <v>103</v>
      </c>
      <c r="C15" s="26" t="s">
        <v>223</v>
      </c>
      <c r="D15" s="25" t="s">
        <v>45</v>
      </c>
      <c r="E15" s="26" t="s">
        <v>30</v>
      </c>
      <c r="H15" s="26"/>
      <c r="I15" s="26"/>
      <c r="K15" s="26"/>
    </row>
    <row r="16" spans="1:11">
      <c r="B16" s="26">
        <v>104</v>
      </c>
      <c r="C16" s="26" t="s">
        <v>224</v>
      </c>
      <c r="D16" s="25" t="s">
        <v>45</v>
      </c>
      <c r="E16" s="26" t="s">
        <v>30</v>
      </c>
      <c r="H16" s="26"/>
      <c r="I16" s="26"/>
      <c r="K16" s="26"/>
    </row>
    <row r="17" spans="2:11">
      <c r="B17" s="26">
        <v>110</v>
      </c>
      <c r="C17" s="26" t="s">
        <v>72</v>
      </c>
      <c r="D17" s="25" t="s">
        <v>45</v>
      </c>
      <c r="E17" s="26" t="s">
        <v>0</v>
      </c>
      <c r="H17" s="26"/>
      <c r="I17" s="26"/>
      <c r="K17" s="26"/>
    </row>
    <row r="18" spans="2:11">
      <c r="B18" s="26">
        <v>115</v>
      </c>
      <c r="C18" s="26" t="s">
        <v>152</v>
      </c>
      <c r="D18" s="25" t="s">
        <v>73</v>
      </c>
      <c r="E18" s="26" t="s">
        <v>25</v>
      </c>
      <c r="H18" s="26"/>
      <c r="I18" s="26"/>
      <c r="K18" s="26"/>
    </row>
    <row r="19" spans="2:11">
      <c r="B19" s="26">
        <v>123</v>
      </c>
      <c r="C19" s="26" t="s">
        <v>106</v>
      </c>
      <c r="D19" s="25" t="s">
        <v>73</v>
      </c>
      <c r="E19" s="26" t="s">
        <v>271</v>
      </c>
      <c r="H19" s="26"/>
      <c r="I19" s="26"/>
      <c r="K19" s="26"/>
    </row>
    <row r="20" spans="2:11">
      <c r="B20" s="26">
        <v>126</v>
      </c>
      <c r="C20" s="26" t="s">
        <v>248</v>
      </c>
      <c r="D20" s="25" t="s">
        <v>73</v>
      </c>
      <c r="E20" s="26" t="s">
        <v>34</v>
      </c>
      <c r="H20" s="26"/>
      <c r="I20" s="26"/>
      <c r="K20" s="26"/>
    </row>
    <row r="21" spans="2:11">
      <c r="B21" s="26">
        <v>164</v>
      </c>
      <c r="C21" s="26" t="s">
        <v>107</v>
      </c>
      <c r="D21" s="25" t="s">
        <v>74</v>
      </c>
      <c r="E21" s="26" t="s">
        <v>272</v>
      </c>
      <c r="H21" s="26"/>
      <c r="I21" s="26"/>
      <c r="K21" s="26"/>
    </row>
    <row r="22" spans="2:11">
      <c r="B22" s="26">
        <v>165</v>
      </c>
      <c r="C22" s="26" t="s">
        <v>122</v>
      </c>
      <c r="D22" s="25" t="s">
        <v>74</v>
      </c>
      <c r="E22" s="26" t="s">
        <v>273</v>
      </c>
      <c r="H22" s="26"/>
      <c r="I22" s="26"/>
      <c r="K22" s="26"/>
    </row>
    <row r="23" spans="2:11">
      <c r="B23" s="26">
        <v>166</v>
      </c>
      <c r="C23" s="26" t="s">
        <v>185</v>
      </c>
      <c r="D23" s="25" t="s">
        <v>74</v>
      </c>
      <c r="E23" s="26" t="s">
        <v>274</v>
      </c>
      <c r="H23" s="26"/>
      <c r="I23" s="26"/>
      <c r="K23" s="26"/>
    </row>
    <row r="24" spans="2:11">
      <c r="B24" s="26">
        <v>167</v>
      </c>
      <c r="C24" s="26" t="s">
        <v>201</v>
      </c>
      <c r="D24" s="25" t="s">
        <v>74</v>
      </c>
      <c r="E24" s="26" t="s">
        <v>23</v>
      </c>
      <c r="H24" s="26"/>
      <c r="I24" s="26"/>
      <c r="K24" s="26"/>
    </row>
    <row r="25" spans="2:11">
      <c r="B25" s="26">
        <v>169</v>
      </c>
      <c r="C25" s="26" t="s">
        <v>98</v>
      </c>
      <c r="D25" s="25" t="s">
        <v>74</v>
      </c>
      <c r="E25" s="26" t="s">
        <v>32</v>
      </c>
      <c r="H25" s="26"/>
      <c r="I25" s="26"/>
      <c r="K25" s="26"/>
    </row>
    <row r="26" spans="2:11">
      <c r="B26" s="26">
        <v>177</v>
      </c>
      <c r="C26" s="26" t="s">
        <v>123</v>
      </c>
      <c r="D26" s="25" t="s">
        <v>100</v>
      </c>
      <c r="E26" s="26" t="s">
        <v>0</v>
      </c>
      <c r="H26" s="26"/>
      <c r="I26" s="26"/>
      <c r="K26" s="26"/>
    </row>
    <row r="27" spans="2:11">
      <c r="B27" s="26">
        <v>178</v>
      </c>
      <c r="C27" s="26" t="s">
        <v>242</v>
      </c>
      <c r="D27" s="25" t="s">
        <v>100</v>
      </c>
      <c r="E27" s="26" t="s">
        <v>275</v>
      </c>
      <c r="H27" s="26"/>
      <c r="I27" s="26"/>
      <c r="K27" s="26"/>
    </row>
    <row r="28" spans="2:11">
      <c r="B28" s="26">
        <v>186</v>
      </c>
      <c r="C28" s="26" t="s">
        <v>227</v>
      </c>
      <c r="D28" s="25" t="s">
        <v>228</v>
      </c>
      <c r="E28" s="26" t="s">
        <v>31</v>
      </c>
      <c r="H28" s="26"/>
      <c r="I28" s="26"/>
      <c r="K28" s="26"/>
    </row>
    <row r="29" spans="2:11">
      <c r="B29" s="26">
        <v>188</v>
      </c>
      <c r="C29" s="26" t="s">
        <v>169</v>
      </c>
      <c r="D29" s="25" t="s">
        <v>75</v>
      </c>
      <c r="E29" s="26" t="s">
        <v>276</v>
      </c>
      <c r="H29" s="26"/>
      <c r="I29" s="26"/>
      <c r="K29" s="26"/>
    </row>
    <row r="30" spans="2:11">
      <c r="B30" s="26">
        <v>191</v>
      </c>
      <c r="C30" s="26" t="s">
        <v>202</v>
      </c>
      <c r="D30" s="25" t="s">
        <v>67</v>
      </c>
      <c r="E30" s="26" t="s">
        <v>23</v>
      </c>
      <c r="H30" s="26"/>
      <c r="I30" s="26"/>
      <c r="K30" s="26"/>
    </row>
    <row r="31" spans="2:11">
      <c r="B31" s="26">
        <v>192</v>
      </c>
      <c r="C31" s="26" t="s">
        <v>203</v>
      </c>
      <c r="D31" s="25" t="s">
        <v>67</v>
      </c>
      <c r="E31" s="26" t="s">
        <v>23</v>
      </c>
      <c r="H31" s="26"/>
      <c r="I31" s="26"/>
      <c r="K31" s="26"/>
    </row>
    <row r="32" spans="2:11">
      <c r="B32" s="26">
        <v>193</v>
      </c>
      <c r="C32" s="26" t="s">
        <v>124</v>
      </c>
      <c r="D32" s="25" t="s">
        <v>67</v>
      </c>
      <c r="E32" s="26" t="s">
        <v>273</v>
      </c>
      <c r="H32" s="26"/>
      <c r="I32" s="26"/>
      <c r="K32" s="26"/>
    </row>
    <row r="33" spans="2:11">
      <c r="B33" s="26">
        <v>194</v>
      </c>
      <c r="C33" s="26" t="s">
        <v>125</v>
      </c>
      <c r="D33" s="25" t="s">
        <v>67</v>
      </c>
      <c r="E33" s="26" t="s">
        <v>277</v>
      </c>
      <c r="H33" s="26"/>
      <c r="I33" s="26"/>
      <c r="K33" s="26"/>
    </row>
    <row r="34" spans="2:11">
      <c r="B34" s="26">
        <v>204</v>
      </c>
      <c r="C34" s="26" t="s">
        <v>186</v>
      </c>
      <c r="D34" s="25" t="s">
        <v>67</v>
      </c>
      <c r="E34" s="26" t="s">
        <v>19</v>
      </c>
      <c r="H34" s="26"/>
      <c r="I34" s="26"/>
      <c r="K34" s="26"/>
    </row>
    <row r="35" spans="2:11">
      <c r="B35" s="26">
        <v>205</v>
      </c>
      <c r="C35" s="26" t="s">
        <v>92</v>
      </c>
      <c r="D35" s="25" t="s">
        <v>67</v>
      </c>
      <c r="E35" s="26" t="s">
        <v>23</v>
      </c>
      <c r="H35" s="26"/>
      <c r="I35" s="26"/>
      <c r="K35" s="26"/>
    </row>
    <row r="36" spans="2:11">
      <c r="B36" s="26">
        <v>220</v>
      </c>
      <c r="C36" s="26" t="s">
        <v>170</v>
      </c>
      <c r="D36" s="25" t="s">
        <v>76</v>
      </c>
      <c r="E36" s="26" t="s">
        <v>278</v>
      </c>
      <c r="H36" s="26"/>
      <c r="I36" s="26"/>
      <c r="K36" s="26"/>
    </row>
    <row r="37" spans="2:11">
      <c r="B37" s="26">
        <v>222</v>
      </c>
      <c r="C37" s="26" t="s">
        <v>153</v>
      </c>
      <c r="D37" s="25" t="s">
        <v>76</v>
      </c>
      <c r="E37" s="26" t="s">
        <v>25</v>
      </c>
      <c r="H37" s="26"/>
      <c r="I37" s="26"/>
      <c r="K37" s="26"/>
    </row>
    <row r="38" spans="2:11">
      <c r="B38" s="26">
        <v>237</v>
      </c>
      <c r="C38" s="26" t="s">
        <v>126</v>
      </c>
      <c r="D38" s="25" t="s">
        <v>109</v>
      </c>
      <c r="E38" s="26" t="s">
        <v>279</v>
      </c>
      <c r="H38" s="26"/>
      <c r="I38" s="26"/>
      <c r="K38" s="26"/>
    </row>
    <row r="39" spans="2:11">
      <c r="B39" s="26">
        <v>239</v>
      </c>
      <c r="C39" s="26" t="s">
        <v>154</v>
      </c>
      <c r="D39" s="25" t="s">
        <v>109</v>
      </c>
      <c r="E39" s="26" t="s">
        <v>25</v>
      </c>
      <c r="H39" s="26"/>
      <c r="I39" s="26"/>
      <c r="K39" s="26"/>
    </row>
    <row r="40" spans="2:11">
      <c r="B40" s="26">
        <v>240</v>
      </c>
      <c r="C40" s="26" t="s">
        <v>171</v>
      </c>
      <c r="D40" s="25" t="s">
        <v>109</v>
      </c>
      <c r="E40" s="26" t="s">
        <v>278</v>
      </c>
      <c r="H40" s="26"/>
      <c r="I40" s="26"/>
      <c r="K40" s="26"/>
    </row>
    <row r="41" spans="2:11">
      <c r="B41" s="26">
        <v>241</v>
      </c>
      <c r="C41" s="26" t="s">
        <v>119</v>
      </c>
      <c r="D41" s="25" t="s">
        <v>109</v>
      </c>
      <c r="E41" s="26" t="s">
        <v>280</v>
      </c>
      <c r="H41" s="26"/>
      <c r="I41" s="26"/>
      <c r="K41" s="26"/>
    </row>
    <row r="42" spans="2:11">
      <c r="B42" s="26">
        <v>242</v>
      </c>
      <c r="C42" s="26" t="s">
        <v>108</v>
      </c>
      <c r="D42" s="25" t="s">
        <v>109</v>
      </c>
      <c r="E42" s="26" t="s">
        <v>272</v>
      </c>
      <c r="H42" s="26"/>
      <c r="I42" s="26"/>
      <c r="K42" s="26"/>
    </row>
    <row r="43" spans="2:11">
      <c r="B43" s="26">
        <v>243</v>
      </c>
      <c r="C43" s="26" t="s">
        <v>218</v>
      </c>
      <c r="D43" s="25" t="s">
        <v>109</v>
      </c>
      <c r="E43" s="26" t="s">
        <v>29</v>
      </c>
      <c r="H43" s="26"/>
      <c r="I43" s="26"/>
      <c r="K43" s="26"/>
    </row>
    <row r="44" spans="2:11">
      <c r="B44" s="26">
        <v>244</v>
      </c>
      <c r="C44" s="26" t="s">
        <v>231</v>
      </c>
      <c r="D44" s="25" t="s">
        <v>109</v>
      </c>
      <c r="E44" s="26" t="s">
        <v>32</v>
      </c>
      <c r="H44" s="26"/>
      <c r="I44" s="26"/>
      <c r="K44" s="26"/>
    </row>
    <row r="45" spans="2:11">
      <c r="B45" s="26">
        <v>245</v>
      </c>
      <c r="C45" s="26" t="s">
        <v>259</v>
      </c>
      <c r="D45" s="25" t="s">
        <v>109</v>
      </c>
      <c r="E45" s="26" t="s">
        <v>281</v>
      </c>
      <c r="H45" s="26"/>
      <c r="I45" s="26"/>
      <c r="K45" s="26"/>
    </row>
    <row r="46" spans="2:11">
      <c r="B46" s="26">
        <v>246</v>
      </c>
      <c r="C46" s="26" t="s">
        <v>260</v>
      </c>
      <c r="D46" s="25" t="s">
        <v>109</v>
      </c>
      <c r="E46" s="26" t="s">
        <v>281</v>
      </c>
      <c r="H46" s="26"/>
      <c r="I46" s="26"/>
      <c r="K46" s="26"/>
    </row>
    <row r="47" spans="2:11">
      <c r="B47" s="26">
        <v>272</v>
      </c>
      <c r="C47" s="26" t="s">
        <v>232</v>
      </c>
      <c r="D47" s="25" t="s">
        <v>233</v>
      </c>
      <c r="E47" s="26" t="s">
        <v>282</v>
      </c>
      <c r="H47" s="26"/>
      <c r="I47" s="26"/>
      <c r="K47" s="26"/>
    </row>
    <row r="48" spans="2:11">
      <c r="B48" s="26">
        <v>276</v>
      </c>
      <c r="C48" s="26" t="s">
        <v>283</v>
      </c>
      <c r="E48" s="26" t="s">
        <v>284</v>
      </c>
      <c r="H48" s="26"/>
      <c r="I48" s="26"/>
      <c r="K48" s="26"/>
    </row>
    <row r="49" spans="2:11">
      <c r="B49" s="26">
        <v>277</v>
      </c>
      <c r="C49" s="26" t="s">
        <v>129</v>
      </c>
      <c r="D49" s="25" t="s">
        <v>128</v>
      </c>
      <c r="E49" s="26" t="s">
        <v>273</v>
      </c>
      <c r="H49" s="26"/>
      <c r="I49" s="26"/>
      <c r="K49" s="26"/>
    </row>
    <row r="50" spans="2:11">
      <c r="B50" s="26">
        <v>278</v>
      </c>
      <c r="C50" s="26" t="s">
        <v>130</v>
      </c>
      <c r="D50" s="25" t="s">
        <v>128</v>
      </c>
      <c r="E50" s="26" t="s">
        <v>285</v>
      </c>
      <c r="H50" s="26"/>
      <c r="I50" s="26"/>
      <c r="K50" s="26"/>
    </row>
    <row r="51" spans="2:11">
      <c r="B51" s="26">
        <v>279</v>
      </c>
      <c r="C51" s="26" t="s">
        <v>225</v>
      </c>
      <c r="D51" s="25" t="s">
        <v>128</v>
      </c>
      <c r="E51" s="26" t="s">
        <v>30</v>
      </c>
      <c r="H51" s="26"/>
      <c r="I51" s="26"/>
      <c r="K51" s="26"/>
    </row>
    <row r="52" spans="2:11">
      <c r="B52" s="26">
        <v>302</v>
      </c>
      <c r="C52" s="26" t="s">
        <v>131</v>
      </c>
      <c r="D52" s="25" t="s">
        <v>132</v>
      </c>
      <c r="E52" s="26" t="s">
        <v>270</v>
      </c>
      <c r="H52" s="26"/>
      <c r="I52" s="26"/>
      <c r="K52" s="26"/>
    </row>
    <row r="53" spans="2:11">
      <c r="B53" s="26">
        <v>319</v>
      </c>
      <c r="C53" s="26" t="s">
        <v>133</v>
      </c>
      <c r="D53" s="25" t="s">
        <v>134</v>
      </c>
      <c r="E53" s="26" t="s">
        <v>0</v>
      </c>
      <c r="H53" s="26"/>
      <c r="I53" s="26"/>
      <c r="K53" s="26"/>
    </row>
    <row r="54" spans="2:11">
      <c r="B54" s="26">
        <v>320</v>
      </c>
      <c r="C54" s="26" t="s">
        <v>155</v>
      </c>
      <c r="D54" s="25" t="s">
        <v>134</v>
      </c>
      <c r="E54" s="26" t="s">
        <v>25</v>
      </c>
      <c r="H54" s="26"/>
      <c r="I54" s="26"/>
      <c r="K54" s="26"/>
    </row>
    <row r="55" spans="2:11">
      <c r="B55" s="26">
        <v>321</v>
      </c>
      <c r="C55" s="26" t="s">
        <v>172</v>
      </c>
      <c r="D55" s="25" t="s">
        <v>134</v>
      </c>
      <c r="E55" s="26" t="s">
        <v>278</v>
      </c>
      <c r="H55" s="26"/>
      <c r="I55" s="26"/>
      <c r="K55" s="26"/>
    </row>
    <row r="56" spans="2:11">
      <c r="B56" s="26">
        <v>322</v>
      </c>
      <c r="C56" s="26" t="s">
        <v>283</v>
      </c>
      <c r="E56" s="26" t="s">
        <v>284</v>
      </c>
      <c r="H56" s="26"/>
      <c r="I56" s="26"/>
      <c r="K56" s="26"/>
    </row>
    <row r="57" spans="2:11">
      <c r="B57" s="26">
        <v>323</v>
      </c>
      <c r="C57" s="26" t="s">
        <v>173</v>
      </c>
      <c r="D57" s="25" t="s">
        <v>134</v>
      </c>
      <c r="E57" s="26" t="s">
        <v>286</v>
      </c>
      <c r="H57" s="26"/>
      <c r="I57" s="26"/>
      <c r="K57" s="26"/>
    </row>
    <row r="58" spans="2:11">
      <c r="B58" s="26">
        <v>331</v>
      </c>
      <c r="C58" s="26" t="s">
        <v>93</v>
      </c>
      <c r="D58" s="25" t="s">
        <v>77</v>
      </c>
      <c r="E58" s="26" t="s">
        <v>19</v>
      </c>
      <c r="H58" s="26"/>
      <c r="I58" s="26"/>
      <c r="K58" s="26"/>
    </row>
    <row r="59" spans="2:11">
      <c r="B59" s="26">
        <v>333</v>
      </c>
      <c r="C59" s="26" t="s">
        <v>234</v>
      </c>
      <c r="D59" s="25" t="s">
        <v>136</v>
      </c>
      <c r="E59" s="26" t="s">
        <v>287</v>
      </c>
      <c r="H59" s="26"/>
      <c r="I59" s="26"/>
      <c r="K59" s="26"/>
    </row>
    <row r="60" spans="2:11">
      <c r="B60" s="26">
        <v>334</v>
      </c>
      <c r="C60" s="26" t="s">
        <v>135</v>
      </c>
      <c r="D60" s="25" t="s">
        <v>136</v>
      </c>
      <c r="E60" s="26" t="s">
        <v>0</v>
      </c>
      <c r="H60" s="26"/>
      <c r="I60" s="26"/>
      <c r="K60" s="26"/>
    </row>
    <row r="61" spans="2:11">
      <c r="B61" s="26">
        <v>353</v>
      </c>
      <c r="C61" s="26" t="s">
        <v>249</v>
      </c>
      <c r="D61" s="25" t="s">
        <v>250</v>
      </c>
      <c r="E61" s="26" t="s">
        <v>34</v>
      </c>
      <c r="H61" s="26"/>
      <c r="I61" s="26"/>
      <c r="K61" s="26"/>
    </row>
    <row r="62" spans="2:11">
      <c r="B62" s="26">
        <v>357</v>
      </c>
      <c r="C62" s="26" t="s">
        <v>110</v>
      </c>
      <c r="D62" s="25" t="s">
        <v>96</v>
      </c>
      <c r="E62" s="26" t="s">
        <v>272</v>
      </c>
      <c r="H62" s="26"/>
      <c r="I62" s="26"/>
      <c r="K62" s="26"/>
    </row>
    <row r="63" spans="2:11">
      <c r="B63" s="26">
        <v>358</v>
      </c>
      <c r="C63" s="26" t="s">
        <v>156</v>
      </c>
      <c r="D63" s="25" t="s">
        <v>96</v>
      </c>
      <c r="E63" s="26" t="s">
        <v>288</v>
      </c>
      <c r="H63" s="26"/>
      <c r="I63" s="26"/>
      <c r="K63" s="26"/>
    </row>
    <row r="64" spans="2:11">
      <c r="B64" s="26">
        <v>359</v>
      </c>
      <c r="C64" s="26" t="s">
        <v>204</v>
      </c>
      <c r="D64" s="25" t="s">
        <v>96</v>
      </c>
      <c r="E64" s="26" t="s">
        <v>289</v>
      </c>
      <c r="H64" s="26"/>
      <c r="I64" s="26"/>
      <c r="K64" s="26"/>
    </row>
    <row r="65" spans="2:11">
      <c r="B65" s="26">
        <v>372</v>
      </c>
      <c r="C65" s="26" t="s">
        <v>283</v>
      </c>
      <c r="E65" s="26" t="s">
        <v>290</v>
      </c>
      <c r="H65" s="26"/>
      <c r="I65" s="26"/>
      <c r="K65" s="26"/>
    </row>
    <row r="66" spans="2:11">
      <c r="B66" s="26">
        <v>386</v>
      </c>
      <c r="C66" s="26" t="s">
        <v>205</v>
      </c>
      <c r="D66" s="25" t="s">
        <v>158</v>
      </c>
      <c r="E66" s="26" t="s">
        <v>23</v>
      </c>
      <c r="H66" s="26"/>
      <c r="I66" s="26"/>
      <c r="K66" s="26"/>
    </row>
    <row r="67" spans="2:11">
      <c r="B67" s="26">
        <v>388</v>
      </c>
      <c r="C67" s="26" t="s">
        <v>157</v>
      </c>
      <c r="D67" s="25" t="s">
        <v>158</v>
      </c>
      <c r="E67" s="26" t="s">
        <v>25</v>
      </c>
      <c r="H67" s="26"/>
      <c r="I67" s="26"/>
      <c r="K67" s="26"/>
    </row>
    <row r="68" spans="2:11">
      <c r="B68" s="26">
        <v>406</v>
      </c>
      <c r="C68" s="26" t="s">
        <v>120</v>
      </c>
      <c r="D68" s="25" t="s">
        <v>112</v>
      </c>
      <c r="E68" s="26" t="s">
        <v>291</v>
      </c>
      <c r="H68" s="26"/>
      <c r="I68" s="26"/>
      <c r="K68" s="26"/>
    </row>
    <row r="69" spans="2:11">
      <c r="B69" s="26">
        <v>407</v>
      </c>
      <c r="C69" s="26" t="s">
        <v>111</v>
      </c>
      <c r="D69" s="25" t="s">
        <v>112</v>
      </c>
      <c r="E69" s="26" t="s">
        <v>292</v>
      </c>
      <c r="H69" s="26"/>
      <c r="I69" s="26"/>
      <c r="K69" s="26"/>
    </row>
    <row r="70" spans="2:11">
      <c r="B70" s="26">
        <v>410</v>
      </c>
      <c r="C70" s="26" t="s">
        <v>101</v>
      </c>
      <c r="D70" s="25" t="s">
        <v>251</v>
      </c>
      <c r="E70" s="26" t="s">
        <v>34</v>
      </c>
      <c r="H70" s="26"/>
      <c r="I70" s="26"/>
      <c r="K70" s="26"/>
    </row>
    <row r="71" spans="2:11">
      <c r="B71" s="26">
        <v>411</v>
      </c>
      <c r="C71" s="26" t="s">
        <v>174</v>
      </c>
      <c r="D71" s="25" t="s">
        <v>49</v>
      </c>
      <c r="E71" s="26" t="s">
        <v>278</v>
      </c>
      <c r="H71" s="26"/>
      <c r="I71" s="26"/>
      <c r="K71" s="26"/>
    </row>
    <row r="72" spans="2:11">
      <c r="B72" s="26">
        <v>413</v>
      </c>
      <c r="C72" s="26" t="s">
        <v>243</v>
      </c>
      <c r="D72" s="25" t="s">
        <v>49</v>
      </c>
      <c r="E72" s="26" t="s">
        <v>33</v>
      </c>
      <c r="H72" s="26"/>
      <c r="I72" s="26"/>
      <c r="K72" s="26"/>
    </row>
    <row r="73" spans="2:11">
      <c r="B73" s="26">
        <v>438</v>
      </c>
      <c r="C73" s="26" t="s">
        <v>99</v>
      </c>
      <c r="D73" s="25" t="s">
        <v>68</v>
      </c>
      <c r="E73" s="26" t="s">
        <v>32</v>
      </c>
    </row>
    <row r="74" spans="2:11">
      <c r="B74" s="26">
        <v>439</v>
      </c>
      <c r="C74" s="26" t="s">
        <v>206</v>
      </c>
      <c r="D74" s="25" t="s">
        <v>68</v>
      </c>
      <c r="E74" s="26" t="s">
        <v>23</v>
      </c>
    </row>
    <row r="75" spans="2:11">
      <c r="B75" s="26">
        <v>440</v>
      </c>
      <c r="C75" s="26" t="s">
        <v>187</v>
      </c>
      <c r="D75" s="25" t="s">
        <v>68</v>
      </c>
      <c r="E75" s="26" t="s">
        <v>19</v>
      </c>
    </row>
    <row r="76" spans="2:11">
      <c r="B76" s="26">
        <v>441</v>
      </c>
      <c r="C76" s="26" t="s">
        <v>226</v>
      </c>
      <c r="D76" s="25" t="s">
        <v>68</v>
      </c>
      <c r="E76" s="26" t="s">
        <v>30</v>
      </c>
    </row>
    <row r="77" spans="2:11">
      <c r="B77" s="26">
        <v>442</v>
      </c>
      <c r="C77" s="26" t="s">
        <v>94</v>
      </c>
      <c r="D77" s="25" t="s">
        <v>68</v>
      </c>
      <c r="E77" s="26" t="s">
        <v>23</v>
      </c>
    </row>
    <row r="78" spans="2:11">
      <c r="B78" s="26">
        <v>444</v>
      </c>
      <c r="C78" s="26" t="s">
        <v>207</v>
      </c>
      <c r="D78" s="25" t="s">
        <v>68</v>
      </c>
      <c r="E78" s="26" t="s">
        <v>23</v>
      </c>
    </row>
    <row r="79" spans="2:11">
      <c r="B79" s="26">
        <v>451</v>
      </c>
      <c r="C79" s="26" t="s">
        <v>215</v>
      </c>
      <c r="D79" s="25" t="s">
        <v>68</v>
      </c>
      <c r="E79" s="26" t="s">
        <v>28</v>
      </c>
    </row>
    <row r="80" spans="2:11">
      <c r="B80" s="26">
        <v>521</v>
      </c>
      <c r="C80" s="26" t="s">
        <v>159</v>
      </c>
      <c r="D80" s="25" t="s">
        <v>160</v>
      </c>
      <c r="E80" s="26" t="s">
        <v>25</v>
      </c>
    </row>
    <row r="81" spans="2:5">
      <c r="B81" s="26">
        <v>534</v>
      </c>
      <c r="C81" s="26" t="s">
        <v>137</v>
      </c>
      <c r="D81" s="25" t="s">
        <v>86</v>
      </c>
      <c r="E81" s="26" t="s">
        <v>0</v>
      </c>
    </row>
    <row r="82" spans="2:5">
      <c r="B82" s="26">
        <v>535</v>
      </c>
      <c r="C82" s="26" t="s">
        <v>244</v>
      </c>
      <c r="D82" s="25" t="s">
        <v>86</v>
      </c>
      <c r="E82" s="26" t="s">
        <v>33</v>
      </c>
    </row>
    <row r="83" spans="2:5">
      <c r="B83" s="26">
        <v>536</v>
      </c>
      <c r="C83" s="26" t="s">
        <v>188</v>
      </c>
      <c r="D83" s="25" t="s">
        <v>86</v>
      </c>
      <c r="E83" s="26" t="s">
        <v>19</v>
      </c>
    </row>
    <row r="84" spans="2:5">
      <c r="B84" s="26">
        <v>537</v>
      </c>
      <c r="C84" s="26" t="s">
        <v>283</v>
      </c>
      <c r="E84" s="26" t="s">
        <v>284</v>
      </c>
    </row>
    <row r="85" spans="2:5">
      <c r="B85" s="26">
        <v>538</v>
      </c>
      <c r="C85" s="26" t="s">
        <v>219</v>
      </c>
      <c r="D85" s="25" t="s">
        <v>86</v>
      </c>
      <c r="E85" s="26" t="s">
        <v>29</v>
      </c>
    </row>
    <row r="86" spans="2:5">
      <c r="B86" s="26">
        <v>539</v>
      </c>
      <c r="C86" s="26" t="s">
        <v>216</v>
      </c>
      <c r="D86" s="25" t="s">
        <v>86</v>
      </c>
      <c r="E86" s="26" t="s">
        <v>28</v>
      </c>
    </row>
    <row r="87" spans="2:5">
      <c r="B87" s="26">
        <v>541</v>
      </c>
      <c r="C87" s="26" t="s">
        <v>208</v>
      </c>
      <c r="D87" s="25" t="s">
        <v>86</v>
      </c>
      <c r="E87" s="26" t="s">
        <v>23</v>
      </c>
    </row>
    <row r="88" spans="2:5">
      <c r="B88" s="26">
        <v>544</v>
      </c>
      <c r="C88" s="26" t="s">
        <v>138</v>
      </c>
      <c r="D88" s="25" t="s">
        <v>78</v>
      </c>
      <c r="E88" s="26" t="s">
        <v>270</v>
      </c>
    </row>
    <row r="89" spans="2:5">
      <c r="B89" s="26">
        <v>547</v>
      </c>
      <c r="C89" s="26" t="s">
        <v>252</v>
      </c>
      <c r="D89" s="25" t="s">
        <v>78</v>
      </c>
      <c r="E89" s="26" t="s">
        <v>34</v>
      </c>
    </row>
    <row r="90" spans="2:5">
      <c r="B90" s="26">
        <v>549</v>
      </c>
      <c r="C90" s="26" t="s">
        <v>175</v>
      </c>
      <c r="D90" s="25" t="s">
        <v>78</v>
      </c>
      <c r="E90" s="26" t="s">
        <v>278</v>
      </c>
    </row>
    <row r="91" spans="2:5">
      <c r="B91" s="26">
        <v>552</v>
      </c>
      <c r="C91" s="26" t="s">
        <v>161</v>
      </c>
      <c r="D91" s="25" t="s">
        <v>78</v>
      </c>
      <c r="E91" s="26" t="s">
        <v>25</v>
      </c>
    </row>
    <row r="92" spans="2:5">
      <c r="B92" s="26">
        <v>580</v>
      </c>
      <c r="C92" s="26" t="s">
        <v>162</v>
      </c>
      <c r="D92" s="25" t="s">
        <v>47</v>
      </c>
      <c r="E92" s="26" t="s">
        <v>290</v>
      </c>
    </row>
    <row r="93" spans="2:5">
      <c r="B93" s="26">
        <v>583</v>
      </c>
      <c r="C93" s="26" t="s">
        <v>253</v>
      </c>
      <c r="D93" s="25" t="s">
        <v>87</v>
      </c>
      <c r="E93" s="26" t="s">
        <v>34</v>
      </c>
    </row>
    <row r="94" spans="2:5">
      <c r="B94" s="26">
        <v>584</v>
      </c>
      <c r="C94" s="26" t="s">
        <v>97</v>
      </c>
      <c r="D94" s="25" t="s">
        <v>87</v>
      </c>
      <c r="E94" s="26" t="s">
        <v>271</v>
      </c>
    </row>
    <row r="95" spans="2:5">
      <c r="B95" s="26">
        <v>585</v>
      </c>
      <c r="C95" s="26" t="s">
        <v>217</v>
      </c>
      <c r="D95" s="25" t="s">
        <v>87</v>
      </c>
      <c r="E95" s="26" t="s">
        <v>28</v>
      </c>
    </row>
    <row r="96" spans="2:5">
      <c r="B96" s="26">
        <v>586</v>
      </c>
      <c r="C96" s="26" t="s">
        <v>113</v>
      </c>
      <c r="D96" s="25" t="s">
        <v>87</v>
      </c>
      <c r="E96" s="26" t="s">
        <v>292</v>
      </c>
    </row>
    <row r="97" spans="2:5">
      <c r="B97" s="26">
        <v>587</v>
      </c>
      <c r="C97" s="26" t="s">
        <v>235</v>
      </c>
      <c r="D97" s="25" t="s">
        <v>87</v>
      </c>
      <c r="E97" s="26" t="s">
        <v>32</v>
      </c>
    </row>
    <row r="98" spans="2:5">
      <c r="B98" s="26">
        <v>588</v>
      </c>
      <c r="C98" s="26" t="s">
        <v>139</v>
      </c>
      <c r="D98" s="25" t="s">
        <v>87</v>
      </c>
      <c r="E98" s="26" t="s">
        <v>0</v>
      </c>
    </row>
    <row r="99" spans="2:5">
      <c r="B99" s="26">
        <v>593</v>
      </c>
      <c r="C99" s="26" t="s">
        <v>140</v>
      </c>
      <c r="D99" s="25" t="s">
        <v>87</v>
      </c>
      <c r="E99" s="26" t="s">
        <v>0</v>
      </c>
    </row>
    <row r="100" spans="2:5">
      <c r="B100" s="26">
        <v>594</v>
      </c>
      <c r="C100" s="26" t="s">
        <v>189</v>
      </c>
      <c r="D100" s="25" t="s">
        <v>87</v>
      </c>
      <c r="E100" s="26" t="s">
        <v>19</v>
      </c>
    </row>
    <row r="101" spans="2:5">
      <c r="B101" s="26">
        <v>597</v>
      </c>
      <c r="C101" s="26" t="s">
        <v>176</v>
      </c>
      <c r="D101" s="25" t="s">
        <v>87</v>
      </c>
      <c r="E101" s="26" t="s">
        <v>278</v>
      </c>
    </row>
    <row r="102" spans="2:5">
      <c r="B102" s="26">
        <v>599</v>
      </c>
      <c r="C102" s="26" t="s">
        <v>236</v>
      </c>
      <c r="D102" s="25" t="s">
        <v>87</v>
      </c>
      <c r="E102" s="26" t="s">
        <v>32</v>
      </c>
    </row>
    <row r="103" spans="2:5">
      <c r="B103" s="26">
        <v>602</v>
      </c>
      <c r="C103" s="26" t="s">
        <v>190</v>
      </c>
      <c r="D103" s="25" t="s">
        <v>115</v>
      </c>
      <c r="E103" s="26" t="s">
        <v>293</v>
      </c>
    </row>
    <row r="104" spans="2:5">
      <c r="B104" s="26">
        <v>604</v>
      </c>
      <c r="C104" s="26" t="s">
        <v>229</v>
      </c>
      <c r="D104" s="25" t="s">
        <v>115</v>
      </c>
      <c r="E104" s="26" t="s">
        <v>31</v>
      </c>
    </row>
    <row r="105" spans="2:5">
      <c r="B105" s="26">
        <v>605</v>
      </c>
      <c r="C105" s="26" t="s">
        <v>261</v>
      </c>
      <c r="D105" s="25" t="s">
        <v>115</v>
      </c>
      <c r="E105" s="26" t="s">
        <v>281</v>
      </c>
    </row>
    <row r="106" spans="2:5">
      <c r="B106" s="26">
        <v>606</v>
      </c>
      <c r="C106" s="26" t="s">
        <v>262</v>
      </c>
      <c r="D106" s="25" t="s">
        <v>115</v>
      </c>
      <c r="E106" s="26" t="s">
        <v>281</v>
      </c>
    </row>
    <row r="107" spans="2:5">
      <c r="B107" s="26">
        <v>616</v>
      </c>
      <c r="C107" s="26" t="s">
        <v>245</v>
      </c>
      <c r="D107" s="25" t="s">
        <v>115</v>
      </c>
      <c r="E107" s="26" t="s">
        <v>33</v>
      </c>
    </row>
    <row r="108" spans="2:5">
      <c r="B108" s="26">
        <v>625</v>
      </c>
      <c r="C108" s="26" t="s">
        <v>177</v>
      </c>
      <c r="D108" s="25" t="s">
        <v>115</v>
      </c>
      <c r="E108" s="26" t="s">
        <v>276</v>
      </c>
    </row>
    <row r="109" spans="2:5">
      <c r="B109" s="26">
        <v>630</v>
      </c>
      <c r="C109" s="26" t="s">
        <v>114</v>
      </c>
      <c r="D109" s="25" t="s">
        <v>115</v>
      </c>
      <c r="E109" s="26" t="s">
        <v>292</v>
      </c>
    </row>
    <row r="110" spans="2:5">
      <c r="B110" s="26">
        <v>631</v>
      </c>
      <c r="C110" s="26" t="s">
        <v>254</v>
      </c>
      <c r="D110" s="25" t="s">
        <v>115</v>
      </c>
      <c r="E110" s="26" t="s">
        <v>34</v>
      </c>
    </row>
    <row r="111" spans="2:5">
      <c r="B111" s="26">
        <v>632</v>
      </c>
      <c r="C111" s="26" t="s">
        <v>209</v>
      </c>
      <c r="D111" s="25" t="s">
        <v>115</v>
      </c>
      <c r="E111" s="26" t="s">
        <v>23</v>
      </c>
    </row>
    <row r="112" spans="2:5">
      <c r="B112" s="26">
        <v>644</v>
      </c>
      <c r="C112" s="26" t="s">
        <v>79</v>
      </c>
      <c r="D112" s="25" t="s">
        <v>141</v>
      </c>
      <c r="E112" s="26" t="s">
        <v>273</v>
      </c>
    </row>
    <row r="113" spans="2:5">
      <c r="B113" s="26">
        <v>650</v>
      </c>
      <c r="C113" s="26" t="s">
        <v>237</v>
      </c>
      <c r="D113" s="25" t="s">
        <v>89</v>
      </c>
      <c r="E113" s="26" t="s">
        <v>32</v>
      </c>
    </row>
    <row r="114" spans="2:5">
      <c r="B114" s="26">
        <v>657</v>
      </c>
      <c r="C114" s="26" t="s">
        <v>255</v>
      </c>
      <c r="D114" s="25" t="s">
        <v>256</v>
      </c>
      <c r="E114" s="26" t="s">
        <v>34</v>
      </c>
    </row>
    <row r="115" spans="2:5">
      <c r="B115" s="26">
        <v>661</v>
      </c>
      <c r="C115" s="26" t="s">
        <v>116</v>
      </c>
      <c r="D115" s="25" t="s">
        <v>69</v>
      </c>
      <c r="E115" s="26" t="s">
        <v>294</v>
      </c>
    </row>
    <row r="116" spans="2:5">
      <c r="B116" s="26">
        <v>662</v>
      </c>
      <c r="C116" s="26" t="s">
        <v>283</v>
      </c>
      <c r="E116" s="26" t="s">
        <v>284</v>
      </c>
    </row>
    <row r="117" spans="2:5">
      <c r="B117" s="26">
        <v>663</v>
      </c>
      <c r="C117" s="26" t="s">
        <v>238</v>
      </c>
      <c r="D117" s="25" t="s">
        <v>69</v>
      </c>
      <c r="E117" s="26" t="s">
        <v>32</v>
      </c>
    </row>
    <row r="118" spans="2:5">
      <c r="B118" s="26">
        <v>664</v>
      </c>
      <c r="C118" s="26" t="s">
        <v>178</v>
      </c>
      <c r="D118" s="25" t="s">
        <v>69</v>
      </c>
      <c r="E118" s="26" t="s">
        <v>295</v>
      </c>
    </row>
    <row r="119" spans="2:5">
      <c r="B119" s="26">
        <v>672</v>
      </c>
      <c r="C119" s="26" t="s">
        <v>163</v>
      </c>
      <c r="D119" s="25" t="s">
        <v>164</v>
      </c>
      <c r="E119" s="26" t="s">
        <v>25</v>
      </c>
    </row>
    <row r="120" spans="2:5">
      <c r="B120" s="26">
        <v>673</v>
      </c>
      <c r="C120" s="26" t="s">
        <v>179</v>
      </c>
      <c r="D120" s="25" t="s">
        <v>164</v>
      </c>
      <c r="E120" s="26" t="s">
        <v>278</v>
      </c>
    </row>
    <row r="121" spans="2:5">
      <c r="B121" s="26">
        <v>674</v>
      </c>
      <c r="C121" s="26" t="s">
        <v>210</v>
      </c>
      <c r="D121" s="25" t="s">
        <v>164</v>
      </c>
      <c r="E121" s="26" t="s">
        <v>23</v>
      </c>
    </row>
    <row r="122" spans="2:5">
      <c r="B122" s="26">
        <v>675</v>
      </c>
      <c r="C122" s="26" t="s">
        <v>180</v>
      </c>
      <c r="D122" s="25" t="s">
        <v>164</v>
      </c>
      <c r="E122" s="26" t="s">
        <v>278</v>
      </c>
    </row>
    <row r="123" spans="2:5">
      <c r="B123" s="26">
        <v>676</v>
      </c>
      <c r="C123" s="26" t="s">
        <v>142</v>
      </c>
      <c r="D123" s="25" t="s">
        <v>143</v>
      </c>
      <c r="E123" s="26" t="s">
        <v>0</v>
      </c>
    </row>
    <row r="124" spans="2:5">
      <c r="B124" s="26">
        <v>689</v>
      </c>
      <c r="C124" s="26" t="s">
        <v>191</v>
      </c>
      <c r="D124" s="25" t="s">
        <v>192</v>
      </c>
      <c r="E124" s="26" t="s">
        <v>296</v>
      </c>
    </row>
    <row r="125" spans="2:5">
      <c r="B125" s="26">
        <v>690</v>
      </c>
      <c r="C125" s="26" t="s">
        <v>193</v>
      </c>
      <c r="D125" s="25" t="s">
        <v>192</v>
      </c>
      <c r="E125" s="26" t="s">
        <v>19</v>
      </c>
    </row>
    <row r="126" spans="2:5">
      <c r="B126" s="26">
        <v>691</v>
      </c>
      <c r="C126" s="26" t="s">
        <v>246</v>
      </c>
      <c r="D126" s="25" t="s">
        <v>192</v>
      </c>
      <c r="E126" s="26" t="s">
        <v>33</v>
      </c>
    </row>
    <row r="127" spans="2:5">
      <c r="B127" s="26">
        <v>698</v>
      </c>
      <c r="C127" s="26" t="s">
        <v>220</v>
      </c>
      <c r="D127" s="25" t="s">
        <v>166</v>
      </c>
      <c r="E127" s="26" t="s">
        <v>297</v>
      </c>
    </row>
    <row r="128" spans="2:5">
      <c r="B128" s="26">
        <v>701</v>
      </c>
      <c r="C128" s="26" t="s">
        <v>165</v>
      </c>
      <c r="D128" s="25" t="s">
        <v>166</v>
      </c>
      <c r="E128" s="26" t="s">
        <v>25</v>
      </c>
    </row>
    <row r="129" spans="2:5">
      <c r="B129" s="26">
        <v>702</v>
      </c>
      <c r="C129" s="26" t="s">
        <v>84</v>
      </c>
      <c r="D129" s="25" t="s">
        <v>85</v>
      </c>
      <c r="E129" s="26" t="s">
        <v>291</v>
      </c>
    </row>
    <row r="130" spans="2:5">
      <c r="B130" s="26">
        <v>709</v>
      </c>
      <c r="C130" s="26" t="s">
        <v>211</v>
      </c>
      <c r="D130" s="25" t="s">
        <v>44</v>
      </c>
      <c r="E130" s="26" t="s">
        <v>23</v>
      </c>
    </row>
    <row r="131" spans="2:5">
      <c r="B131" s="26">
        <v>730</v>
      </c>
      <c r="C131" s="26" t="s">
        <v>144</v>
      </c>
      <c r="D131" s="25" t="s">
        <v>145</v>
      </c>
      <c r="E131" s="26" t="s">
        <v>0</v>
      </c>
    </row>
    <row r="132" spans="2:5">
      <c r="B132" s="26">
        <v>732</v>
      </c>
      <c r="C132" s="26" t="s">
        <v>181</v>
      </c>
      <c r="D132" s="25" t="s">
        <v>145</v>
      </c>
      <c r="E132" s="26" t="s">
        <v>278</v>
      </c>
    </row>
    <row r="133" spans="2:5">
      <c r="B133" s="26">
        <v>733</v>
      </c>
      <c r="C133" s="26" t="s">
        <v>263</v>
      </c>
      <c r="D133" s="25" t="s">
        <v>145</v>
      </c>
      <c r="E133" s="26" t="s">
        <v>298</v>
      </c>
    </row>
    <row r="134" spans="2:5">
      <c r="B134" s="26">
        <v>734</v>
      </c>
      <c r="C134" s="26" t="s">
        <v>194</v>
      </c>
      <c r="D134" s="25" t="s">
        <v>145</v>
      </c>
      <c r="E134" s="26" t="s">
        <v>19</v>
      </c>
    </row>
    <row r="135" spans="2:5">
      <c r="B135" s="26">
        <v>742</v>
      </c>
      <c r="C135" s="26" t="s">
        <v>221</v>
      </c>
      <c r="D135" s="25" t="s">
        <v>145</v>
      </c>
      <c r="E135" s="26" t="s">
        <v>29</v>
      </c>
    </row>
    <row r="136" spans="2:5">
      <c r="B136" s="26">
        <v>752</v>
      </c>
      <c r="C136" s="26" t="s">
        <v>212</v>
      </c>
      <c r="D136" s="25" t="s">
        <v>213</v>
      </c>
      <c r="E136" s="26" t="s">
        <v>23</v>
      </c>
    </row>
    <row r="137" spans="2:5">
      <c r="B137" s="26">
        <v>757</v>
      </c>
      <c r="C137" s="26" t="s">
        <v>117</v>
      </c>
      <c r="D137" s="25" t="s">
        <v>118</v>
      </c>
      <c r="E137" s="26" t="s">
        <v>292</v>
      </c>
    </row>
    <row r="138" spans="2:5">
      <c r="B138" s="26">
        <v>758</v>
      </c>
      <c r="C138" s="26" t="s">
        <v>146</v>
      </c>
      <c r="D138" s="25" t="s">
        <v>118</v>
      </c>
      <c r="E138" s="26" t="s">
        <v>285</v>
      </c>
    </row>
    <row r="139" spans="2:5">
      <c r="B139" s="26">
        <v>764</v>
      </c>
      <c r="C139" s="26" t="s">
        <v>81</v>
      </c>
      <c r="D139" s="25" t="s">
        <v>48</v>
      </c>
      <c r="E139" s="26" t="s">
        <v>30</v>
      </c>
    </row>
    <row r="140" spans="2:5">
      <c r="B140" s="26">
        <v>766</v>
      </c>
      <c r="C140" s="26" t="s">
        <v>80</v>
      </c>
      <c r="D140" s="25" t="s">
        <v>48</v>
      </c>
      <c r="E140" s="26" t="s">
        <v>273</v>
      </c>
    </row>
    <row r="141" spans="2:5">
      <c r="B141" s="26">
        <v>771</v>
      </c>
      <c r="C141" s="26" t="s">
        <v>222</v>
      </c>
      <c r="D141" s="25" t="s">
        <v>48</v>
      </c>
      <c r="E141" s="26" t="s">
        <v>29</v>
      </c>
    </row>
    <row r="142" spans="2:5">
      <c r="B142" s="26">
        <v>782</v>
      </c>
      <c r="C142" s="26" t="s">
        <v>195</v>
      </c>
      <c r="D142" s="25" t="s">
        <v>196</v>
      </c>
      <c r="E142" s="26" t="s">
        <v>19</v>
      </c>
    </row>
    <row r="143" spans="2:5">
      <c r="B143" s="26">
        <v>801</v>
      </c>
      <c r="C143" s="26" t="s">
        <v>147</v>
      </c>
      <c r="D143" s="25" t="s">
        <v>82</v>
      </c>
      <c r="E143" s="26" t="s">
        <v>0</v>
      </c>
    </row>
    <row r="144" spans="2:5">
      <c r="B144" s="26">
        <v>802</v>
      </c>
      <c r="C144" s="26" t="s">
        <v>197</v>
      </c>
      <c r="D144" s="25" t="s">
        <v>82</v>
      </c>
      <c r="E144" s="26" t="s">
        <v>19</v>
      </c>
    </row>
    <row r="145" spans="2:5">
      <c r="B145" s="26">
        <v>804</v>
      </c>
      <c r="C145" s="26" t="s">
        <v>167</v>
      </c>
      <c r="D145" s="25" t="s">
        <v>168</v>
      </c>
      <c r="E145" s="26" t="s">
        <v>25</v>
      </c>
    </row>
    <row r="146" spans="2:5">
      <c r="B146" s="26">
        <v>805</v>
      </c>
      <c r="C146" s="26" t="s">
        <v>102</v>
      </c>
      <c r="D146" s="25" t="s">
        <v>257</v>
      </c>
      <c r="E146" s="26" t="s">
        <v>34</v>
      </c>
    </row>
    <row r="147" spans="2:5">
      <c r="B147" s="26">
        <v>812</v>
      </c>
      <c r="C147" s="26" t="s">
        <v>239</v>
      </c>
      <c r="D147" s="25" t="s">
        <v>240</v>
      </c>
      <c r="E147" s="26" t="s">
        <v>32</v>
      </c>
    </row>
    <row r="148" spans="2:5">
      <c r="B148" s="26">
        <v>817</v>
      </c>
      <c r="C148" s="26" t="s">
        <v>198</v>
      </c>
      <c r="D148" s="25" t="s">
        <v>95</v>
      </c>
      <c r="E148" s="26" t="s">
        <v>299</v>
      </c>
    </row>
    <row r="149" spans="2:5">
      <c r="B149" s="26">
        <v>822</v>
      </c>
      <c r="C149" s="26" t="s">
        <v>148</v>
      </c>
      <c r="D149" s="25" t="s">
        <v>95</v>
      </c>
      <c r="E149" s="26" t="s">
        <v>0</v>
      </c>
    </row>
    <row r="150" spans="2:5">
      <c r="B150" s="26">
        <v>831</v>
      </c>
      <c r="C150" s="26" t="s">
        <v>88</v>
      </c>
      <c r="D150" s="25" t="s">
        <v>83</v>
      </c>
      <c r="E150" s="26" t="s">
        <v>300</v>
      </c>
    </row>
    <row r="151" spans="2:5">
      <c r="B151" s="26">
        <v>833</v>
      </c>
      <c r="C151" s="26" t="s">
        <v>258</v>
      </c>
      <c r="D151" s="25" t="s">
        <v>83</v>
      </c>
      <c r="E151" s="26" t="s">
        <v>34</v>
      </c>
    </row>
    <row r="152" spans="2:5">
      <c r="B152" s="26">
        <v>834</v>
      </c>
      <c r="C152" s="26" t="s">
        <v>199</v>
      </c>
      <c r="D152" s="25" t="s">
        <v>83</v>
      </c>
      <c r="E152" s="26" t="s">
        <v>19</v>
      </c>
    </row>
    <row r="153" spans="2:5">
      <c r="B153" s="26">
        <v>838</v>
      </c>
      <c r="C153" s="26" t="s">
        <v>149</v>
      </c>
      <c r="D153" s="25" t="s">
        <v>83</v>
      </c>
      <c r="E153" s="26" t="s">
        <v>0</v>
      </c>
    </row>
    <row r="154" spans="2:5">
      <c r="B154" s="26">
        <v>839</v>
      </c>
      <c r="C154" s="26" t="s">
        <v>214</v>
      </c>
      <c r="D154" s="25" t="s">
        <v>83</v>
      </c>
      <c r="E154" s="26" t="s">
        <v>23</v>
      </c>
    </row>
    <row r="155" spans="2:5">
      <c r="B155" s="26">
        <v>840</v>
      </c>
      <c r="C155" s="26" t="s">
        <v>264</v>
      </c>
      <c r="D155" s="25" t="s">
        <v>83</v>
      </c>
      <c r="E155" s="26" t="s">
        <v>298</v>
      </c>
    </row>
    <row r="156" spans="2:5">
      <c r="B156" s="26">
        <v>841</v>
      </c>
      <c r="C156" s="26" t="s">
        <v>182</v>
      </c>
      <c r="D156" s="25" t="s">
        <v>83</v>
      </c>
      <c r="E156" s="26" t="s">
        <v>278</v>
      </c>
    </row>
    <row r="157" spans="2:5">
      <c r="B157" s="26">
        <v>852</v>
      </c>
      <c r="C157" s="26" t="s">
        <v>200</v>
      </c>
      <c r="D157" s="25" t="s">
        <v>90</v>
      </c>
      <c r="E157" s="26" t="s">
        <v>19</v>
      </c>
    </row>
    <row r="158" spans="2:5">
      <c r="B158" s="26">
        <v>854</v>
      </c>
      <c r="C158" s="26" t="s">
        <v>301</v>
      </c>
      <c r="D158" s="25" t="s">
        <v>49</v>
      </c>
      <c r="E158" s="26" t="s">
        <v>59</v>
      </c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B19" zoomScale="125" zoomScaleNormal="125" workbookViewId="0">
      <selection activeCell="G35" sqref="G35:K36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12.7109375" style="41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19.28515625" style="44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26</v>
      </c>
      <c r="D2" s="382"/>
      <c r="E2" s="431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24</v>
      </c>
      <c r="L2" s="71" t="s">
        <v>52</v>
      </c>
      <c r="M2" s="173" t="s">
        <v>15</v>
      </c>
      <c r="N2" s="163" t="s">
        <v>17</v>
      </c>
      <c r="O2" s="162" t="s">
        <v>16</v>
      </c>
      <c r="P2" s="72" t="s">
        <v>5</v>
      </c>
      <c r="Q2" s="422" t="s">
        <v>21</v>
      </c>
      <c r="R2" s="423"/>
      <c r="S2" s="423"/>
      <c r="T2" s="424"/>
      <c r="U2" s="389"/>
      <c r="V2" s="432" t="s">
        <v>12</v>
      </c>
      <c r="W2" s="433"/>
      <c r="X2" s="434"/>
      <c r="Y2" s="380"/>
      <c r="Z2" s="414" t="s">
        <v>13</v>
      </c>
      <c r="AA2" s="415"/>
      <c r="AB2" s="416"/>
    </row>
    <row r="3" spans="1:28" ht="9.9499999999999993" customHeight="1" thickBot="1">
      <c r="A3" s="380"/>
      <c r="B3" s="380"/>
      <c r="C3" s="383"/>
      <c r="D3" s="384"/>
      <c r="E3" s="332" t="s">
        <v>7</v>
      </c>
      <c r="F3" s="333"/>
      <c r="G3" s="333"/>
      <c r="H3" s="40" t="str">
        <f>IFERROR(VLOOKUP($J3,$Z$2:$AC$34,2,0),"")</f>
        <v>Luke Dunham</v>
      </c>
      <c r="I3" s="212" t="str">
        <f>IFERROR(VLOOKUP($J3,$Z$2:$AC$34,3,0),"")</f>
        <v>The Bishop's Stortford High School</v>
      </c>
      <c r="J3" s="245">
        <v>733</v>
      </c>
      <c r="K3" s="284">
        <v>6.7021990740740748E-3</v>
      </c>
      <c r="L3" s="284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0">IF(K3&gt;0,RANK(K3,$K$3:$K$34,1),"No Runner")</f>
        <v>1</v>
      </c>
      <c r="Q3" s="81">
        <f>K3</f>
        <v>6.7021990740740748E-3</v>
      </c>
      <c r="R3" s="79" t="str">
        <f t="shared" ref="R3:T34" si="1">H3</f>
        <v>Luke Dunham</v>
      </c>
      <c r="S3" s="79" t="str">
        <f t="shared" si="1"/>
        <v>The Bishop's Stortford High School</v>
      </c>
      <c r="T3" s="52">
        <f>J3</f>
        <v>733</v>
      </c>
      <c r="U3" s="380"/>
      <c r="V3" s="435"/>
      <c r="W3" s="436"/>
      <c r="X3" s="437"/>
      <c r="Y3" s="380"/>
      <c r="Z3" s="254">
        <v>733</v>
      </c>
      <c r="AA3" s="255" t="s">
        <v>263</v>
      </c>
      <c r="AB3" s="264" t="s">
        <v>145</v>
      </c>
    </row>
    <row r="4" spans="1:28" ht="9.9499999999999993" customHeight="1">
      <c r="A4" s="380"/>
      <c r="B4" s="380"/>
      <c r="C4" s="383"/>
      <c r="D4" s="384"/>
      <c r="E4" s="335"/>
      <c r="F4" s="336"/>
      <c r="G4" s="336"/>
      <c r="H4" s="29" t="str">
        <f>IFERROR(VLOOKUP($J4,$Z$2:$AC$34,2,0),"")</f>
        <v>Tom Bailey</v>
      </c>
      <c r="I4" s="19" t="str">
        <f>IFERROR(VLOOKUP($J4,$Z$2:$AC$34,3,0),"")</f>
        <v>Verulam</v>
      </c>
      <c r="J4" s="247">
        <v>840</v>
      </c>
      <c r="K4" s="285">
        <v>7.2248842592592599E-3</v>
      </c>
      <c r="L4" s="285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2</v>
      </c>
      <c r="Q4" s="82">
        <f t="shared" ref="Q4:Q34" si="5">K4</f>
        <v>7.2248842592592599E-3</v>
      </c>
      <c r="R4" s="78" t="str">
        <f t="shared" si="1"/>
        <v>Tom Bailey</v>
      </c>
      <c r="S4" s="78" t="str">
        <f t="shared" si="1"/>
        <v>Verulam</v>
      </c>
      <c r="T4" s="57">
        <f t="shared" si="1"/>
        <v>840</v>
      </c>
      <c r="U4" s="380"/>
      <c r="V4" s="402" t="s">
        <v>20</v>
      </c>
      <c r="W4" s="403"/>
      <c r="X4" s="404"/>
      <c r="Y4" s="380"/>
      <c r="Z4" s="254">
        <v>840</v>
      </c>
      <c r="AA4" s="255" t="s">
        <v>264</v>
      </c>
      <c r="AB4" s="264" t="s">
        <v>83</v>
      </c>
    </row>
    <row r="5" spans="1:28" ht="9.9499999999999993" customHeight="1">
      <c r="A5" s="380"/>
      <c r="B5" s="380"/>
      <c r="C5" s="383"/>
      <c r="D5" s="384"/>
      <c r="E5" s="335"/>
      <c r="F5" s="336"/>
      <c r="G5" s="336"/>
      <c r="H5" s="29" t="str">
        <f t="shared" ref="H5:H34" si="6">IFERROR(VLOOKUP($J5,$Z$2:$AC$34,2,0),"")</f>
        <v/>
      </c>
      <c r="I5" s="19" t="str">
        <f t="shared" ref="I5:I34" si="7">IFERROR(VLOOKUP($J5,$Z$2:$AC$34,3,0),"")</f>
        <v/>
      </c>
      <c r="J5" s="247"/>
      <c r="K5" s="285"/>
      <c r="L5" s="285"/>
      <c r="M5" s="167" t="str">
        <f t="shared" si="2"/>
        <v/>
      </c>
      <c r="N5" s="168" t="str">
        <f t="shared" si="3"/>
        <v/>
      </c>
      <c r="O5" s="169" t="str">
        <f t="shared" si="4"/>
        <v/>
      </c>
      <c r="P5" s="190" t="str">
        <f t="shared" si="0"/>
        <v>No Runner</v>
      </c>
      <c r="Q5" s="82">
        <f t="shared" si="5"/>
        <v>0</v>
      </c>
      <c r="R5" s="78" t="str">
        <f t="shared" si="1"/>
        <v/>
      </c>
      <c r="S5" s="78" t="str">
        <f t="shared" si="1"/>
        <v/>
      </c>
      <c r="T5" s="57">
        <f t="shared" si="1"/>
        <v>0</v>
      </c>
      <c r="U5" s="380"/>
      <c r="V5" s="405"/>
      <c r="W5" s="406"/>
      <c r="X5" s="407"/>
      <c r="Y5" s="380"/>
      <c r="Z5" s="254"/>
      <c r="AA5" s="255"/>
      <c r="AB5" s="264"/>
    </row>
    <row r="6" spans="1:28" ht="9.9499999999999993" customHeight="1">
      <c r="A6" s="380"/>
      <c r="B6" s="380"/>
      <c r="C6" s="383"/>
      <c r="D6" s="384"/>
      <c r="E6" s="335"/>
      <c r="F6" s="336"/>
      <c r="G6" s="336"/>
      <c r="H6" s="29" t="str">
        <f t="shared" si="6"/>
        <v/>
      </c>
      <c r="I6" s="19" t="str">
        <f t="shared" si="7"/>
        <v/>
      </c>
      <c r="J6" s="247"/>
      <c r="K6" s="285"/>
      <c r="L6" s="285"/>
      <c r="M6" s="167" t="str">
        <f t="shared" si="2"/>
        <v/>
      </c>
      <c r="N6" s="168" t="str">
        <f t="shared" si="3"/>
        <v/>
      </c>
      <c r="O6" s="169" t="str">
        <f t="shared" si="4"/>
        <v/>
      </c>
      <c r="P6" s="190" t="str">
        <f t="shared" si="0"/>
        <v>No Runner</v>
      </c>
      <c r="Q6" s="82">
        <f t="shared" si="5"/>
        <v>0</v>
      </c>
      <c r="R6" s="78" t="str">
        <f t="shared" si="1"/>
        <v/>
      </c>
      <c r="S6" s="78" t="str">
        <f t="shared" si="1"/>
        <v/>
      </c>
      <c r="T6" s="57">
        <f t="shared" si="1"/>
        <v>0</v>
      </c>
      <c r="U6" s="380"/>
      <c r="V6" s="405"/>
      <c r="W6" s="406"/>
      <c r="X6" s="407"/>
      <c r="Y6" s="380"/>
      <c r="Z6" s="254"/>
      <c r="AA6" s="255"/>
      <c r="AB6" s="264"/>
    </row>
    <row r="7" spans="1:28" ht="9.9499999999999993" customHeight="1">
      <c r="A7" s="380"/>
      <c r="B7" s="380"/>
      <c r="C7" s="383"/>
      <c r="D7" s="384"/>
      <c r="E7" s="335"/>
      <c r="F7" s="336"/>
      <c r="G7" s="336"/>
      <c r="H7" s="29" t="str">
        <f t="shared" si="6"/>
        <v/>
      </c>
      <c r="I7" s="19" t="str">
        <f t="shared" si="7"/>
        <v/>
      </c>
      <c r="J7" s="247"/>
      <c r="K7" s="285"/>
      <c r="L7" s="285"/>
      <c r="M7" s="167" t="str">
        <f t="shared" si="2"/>
        <v/>
      </c>
      <c r="N7" s="168" t="str">
        <f t="shared" si="3"/>
        <v/>
      </c>
      <c r="O7" s="169" t="str">
        <f t="shared" si="4"/>
        <v/>
      </c>
      <c r="P7" s="190" t="str">
        <f t="shared" si="0"/>
        <v>No Runner</v>
      </c>
      <c r="Q7" s="82">
        <f t="shared" si="5"/>
        <v>0</v>
      </c>
      <c r="R7" s="78" t="str">
        <f t="shared" si="1"/>
        <v/>
      </c>
      <c r="S7" s="78" t="str">
        <f t="shared" si="1"/>
        <v/>
      </c>
      <c r="T7" s="57">
        <f t="shared" si="1"/>
        <v>0</v>
      </c>
      <c r="U7" s="380"/>
      <c r="V7" s="402" t="s">
        <v>60</v>
      </c>
      <c r="W7" s="403"/>
      <c r="X7" s="404"/>
      <c r="Y7" s="380"/>
      <c r="Z7" s="254"/>
      <c r="AA7" s="255"/>
      <c r="AB7" s="264"/>
    </row>
    <row r="8" spans="1:28" ht="9.9499999999999993" customHeight="1">
      <c r="A8" s="380"/>
      <c r="B8" s="380"/>
      <c r="C8" s="383"/>
      <c r="D8" s="384"/>
      <c r="E8" s="335"/>
      <c r="F8" s="336"/>
      <c r="G8" s="336"/>
      <c r="H8" s="29" t="str">
        <f t="shared" si="6"/>
        <v/>
      </c>
      <c r="I8" s="19" t="str">
        <f t="shared" si="7"/>
        <v/>
      </c>
      <c r="J8" s="247"/>
      <c r="K8" s="285"/>
      <c r="L8" s="285"/>
      <c r="M8" s="167" t="str">
        <f t="shared" si="2"/>
        <v/>
      </c>
      <c r="N8" s="168" t="str">
        <f t="shared" si="3"/>
        <v/>
      </c>
      <c r="O8" s="169" t="str">
        <f t="shared" si="4"/>
        <v/>
      </c>
      <c r="P8" s="190" t="str">
        <f t="shared" si="0"/>
        <v>No Runner</v>
      </c>
      <c r="Q8" s="82">
        <f t="shared" si="5"/>
        <v>0</v>
      </c>
      <c r="R8" s="78" t="str">
        <f t="shared" si="1"/>
        <v/>
      </c>
      <c r="S8" s="78" t="str">
        <f t="shared" si="1"/>
        <v/>
      </c>
      <c r="T8" s="57">
        <f t="shared" si="1"/>
        <v>0</v>
      </c>
      <c r="U8" s="380"/>
      <c r="V8" s="405"/>
      <c r="W8" s="406"/>
      <c r="X8" s="407"/>
      <c r="Y8" s="380"/>
      <c r="Z8" s="254"/>
      <c r="AA8" s="255"/>
      <c r="AB8" s="264"/>
    </row>
    <row r="9" spans="1:28" ht="9.9499999999999993" customHeight="1">
      <c r="A9" s="380"/>
      <c r="B9" s="380"/>
      <c r="C9" s="383"/>
      <c r="D9" s="384"/>
      <c r="E9" s="335"/>
      <c r="F9" s="336"/>
      <c r="G9" s="336"/>
      <c r="H9" s="30" t="str">
        <f t="shared" si="6"/>
        <v/>
      </c>
      <c r="I9" s="20" t="str">
        <f t="shared" si="7"/>
        <v/>
      </c>
      <c r="J9" s="247"/>
      <c r="K9" s="285"/>
      <c r="L9" s="285"/>
      <c r="M9" s="167" t="str">
        <f t="shared" si="2"/>
        <v/>
      </c>
      <c r="N9" s="168" t="str">
        <f t="shared" si="3"/>
        <v/>
      </c>
      <c r="O9" s="169" t="str">
        <f t="shared" si="4"/>
        <v/>
      </c>
      <c r="P9" s="190" t="str">
        <f t="shared" si="0"/>
        <v>No Runner</v>
      </c>
      <c r="Q9" s="82">
        <f t="shared" si="5"/>
        <v>0</v>
      </c>
      <c r="R9" s="78" t="str">
        <f t="shared" si="1"/>
        <v/>
      </c>
      <c r="S9" s="78" t="str">
        <f t="shared" si="1"/>
        <v/>
      </c>
      <c r="T9" s="57">
        <f t="shared" si="1"/>
        <v>0</v>
      </c>
      <c r="U9" s="380"/>
      <c r="V9" s="405"/>
      <c r="W9" s="406"/>
      <c r="X9" s="407"/>
      <c r="Y9" s="380"/>
      <c r="Z9" s="254"/>
      <c r="AA9" s="255"/>
      <c r="AB9" s="264"/>
    </row>
    <row r="10" spans="1:28" ht="9.9499999999999993" customHeight="1">
      <c r="A10" s="380"/>
      <c r="B10" s="380"/>
      <c r="C10" s="383"/>
      <c r="D10" s="384"/>
      <c r="E10" s="335"/>
      <c r="F10" s="336"/>
      <c r="G10" s="336"/>
      <c r="H10" s="29" t="str">
        <f t="shared" si="6"/>
        <v/>
      </c>
      <c r="I10" s="19" t="str">
        <f t="shared" si="7"/>
        <v/>
      </c>
      <c r="J10" s="247"/>
      <c r="K10" s="285"/>
      <c r="L10" s="285"/>
      <c r="M10" s="167" t="str">
        <f t="shared" si="2"/>
        <v/>
      </c>
      <c r="N10" s="168" t="str">
        <f t="shared" si="3"/>
        <v/>
      </c>
      <c r="O10" s="169" t="str">
        <f t="shared" si="4"/>
        <v/>
      </c>
      <c r="P10" s="190" t="str">
        <f t="shared" si="0"/>
        <v>No Runner</v>
      </c>
      <c r="Q10" s="82">
        <f t="shared" si="5"/>
        <v>0</v>
      </c>
      <c r="R10" s="78" t="str">
        <f t="shared" si="1"/>
        <v/>
      </c>
      <c r="S10" s="78" t="str">
        <f t="shared" si="1"/>
        <v/>
      </c>
      <c r="T10" s="57">
        <f t="shared" si="1"/>
        <v>0</v>
      </c>
      <c r="U10" s="380"/>
      <c r="V10" s="341"/>
      <c r="W10" s="342"/>
      <c r="X10" s="343"/>
      <c r="Y10" s="380"/>
      <c r="Z10" s="254"/>
      <c r="AA10" s="255"/>
      <c r="AB10" s="264"/>
    </row>
    <row r="11" spans="1:28" ht="9.9499999999999993" customHeight="1">
      <c r="A11" s="380"/>
      <c r="B11" s="380"/>
      <c r="C11" s="383"/>
      <c r="D11" s="384"/>
      <c r="E11" s="335"/>
      <c r="F11" s="336"/>
      <c r="G11" s="336"/>
      <c r="H11" s="29" t="str">
        <f t="shared" si="6"/>
        <v/>
      </c>
      <c r="I11" s="19" t="str">
        <f t="shared" si="7"/>
        <v/>
      </c>
      <c r="J11" s="247"/>
      <c r="K11" s="285"/>
      <c r="L11" s="285"/>
      <c r="M11" s="167" t="str">
        <f t="shared" si="2"/>
        <v/>
      </c>
      <c r="N11" s="168" t="str">
        <f t="shared" si="3"/>
        <v/>
      </c>
      <c r="O11" s="169" t="str">
        <f t="shared" si="4"/>
        <v/>
      </c>
      <c r="P11" s="190" t="str">
        <f t="shared" si="0"/>
        <v>No Runner</v>
      </c>
      <c r="Q11" s="82">
        <f t="shared" si="5"/>
        <v>0</v>
      </c>
      <c r="R11" s="78" t="str">
        <f t="shared" si="1"/>
        <v/>
      </c>
      <c r="S11" s="78" t="str">
        <f t="shared" si="1"/>
        <v/>
      </c>
      <c r="T11" s="57">
        <f t="shared" si="1"/>
        <v>0</v>
      </c>
      <c r="U11" s="380"/>
      <c r="V11" s="344"/>
      <c r="W11" s="345"/>
      <c r="X11" s="346"/>
      <c r="Y11" s="380"/>
      <c r="Z11" s="254"/>
      <c r="AA11" s="255"/>
      <c r="AB11" s="264"/>
    </row>
    <row r="12" spans="1:28" ht="9.9499999999999993" customHeight="1">
      <c r="A12" s="380"/>
      <c r="B12" s="380"/>
      <c r="C12" s="383"/>
      <c r="D12" s="384"/>
      <c r="E12" s="335"/>
      <c r="F12" s="336"/>
      <c r="G12" s="336"/>
      <c r="H12" s="29" t="str">
        <f t="shared" si="6"/>
        <v/>
      </c>
      <c r="I12" s="19" t="str">
        <f t="shared" si="7"/>
        <v/>
      </c>
      <c r="J12" s="247"/>
      <c r="K12" s="285"/>
      <c r="L12" s="285"/>
      <c r="M12" s="167" t="str">
        <f t="shared" si="2"/>
        <v/>
      </c>
      <c r="N12" s="168" t="str">
        <f t="shared" si="3"/>
        <v/>
      </c>
      <c r="O12" s="169" t="str">
        <f t="shared" si="4"/>
        <v/>
      </c>
      <c r="P12" s="190" t="str">
        <f t="shared" si="0"/>
        <v>No Runner</v>
      </c>
      <c r="Q12" s="82">
        <f t="shared" si="5"/>
        <v>0</v>
      </c>
      <c r="R12" s="78" t="str">
        <f t="shared" si="1"/>
        <v/>
      </c>
      <c r="S12" s="78" t="str">
        <f t="shared" si="1"/>
        <v/>
      </c>
      <c r="T12" s="57">
        <f t="shared" si="1"/>
        <v>0</v>
      </c>
      <c r="U12" s="380"/>
      <c r="V12" s="347"/>
      <c r="W12" s="348"/>
      <c r="X12" s="349"/>
      <c r="Y12" s="380"/>
      <c r="Z12" s="254"/>
      <c r="AA12" s="255"/>
      <c r="AB12" s="264"/>
    </row>
    <row r="13" spans="1:28" ht="9.9499999999999993" customHeight="1">
      <c r="A13" s="380"/>
      <c r="B13" s="380"/>
      <c r="C13" s="383"/>
      <c r="D13" s="384"/>
      <c r="E13" s="335"/>
      <c r="F13" s="336"/>
      <c r="G13" s="336"/>
      <c r="H13" s="29" t="str">
        <f t="shared" si="6"/>
        <v/>
      </c>
      <c r="I13" s="19" t="str">
        <f t="shared" si="7"/>
        <v/>
      </c>
      <c r="J13" s="247"/>
      <c r="K13" s="285"/>
      <c r="L13" s="285"/>
      <c r="M13" s="167" t="str">
        <f t="shared" si="2"/>
        <v/>
      </c>
      <c r="N13" s="168" t="str">
        <f t="shared" si="3"/>
        <v/>
      </c>
      <c r="O13" s="169" t="str">
        <f t="shared" si="4"/>
        <v/>
      </c>
      <c r="P13" s="190" t="str">
        <f t="shared" si="0"/>
        <v>No Runner</v>
      </c>
      <c r="Q13" s="82">
        <f t="shared" si="5"/>
        <v>0</v>
      </c>
      <c r="R13" s="78" t="str">
        <f t="shared" si="1"/>
        <v/>
      </c>
      <c r="S13" s="78" t="str">
        <f t="shared" si="1"/>
        <v/>
      </c>
      <c r="T13" s="57">
        <f t="shared" si="1"/>
        <v>0</v>
      </c>
      <c r="U13" s="380"/>
      <c r="V13" s="341"/>
      <c r="W13" s="342"/>
      <c r="X13" s="343"/>
      <c r="Y13" s="380"/>
      <c r="Z13" s="254"/>
      <c r="AA13" s="255"/>
      <c r="AB13" s="264"/>
    </row>
    <row r="14" spans="1:28" ht="9.9499999999999993" customHeight="1">
      <c r="A14" s="380"/>
      <c r="B14" s="380"/>
      <c r="C14" s="383"/>
      <c r="D14" s="384"/>
      <c r="E14" s="335"/>
      <c r="F14" s="336"/>
      <c r="G14" s="336"/>
      <c r="H14" s="29" t="str">
        <f t="shared" si="6"/>
        <v/>
      </c>
      <c r="I14" s="19" t="str">
        <f t="shared" si="7"/>
        <v/>
      </c>
      <c r="J14" s="247"/>
      <c r="K14" s="285"/>
      <c r="L14" s="285"/>
      <c r="M14" s="167" t="str">
        <f t="shared" si="2"/>
        <v/>
      </c>
      <c r="N14" s="168" t="str">
        <f t="shared" si="3"/>
        <v/>
      </c>
      <c r="O14" s="169" t="str">
        <f t="shared" si="4"/>
        <v/>
      </c>
      <c r="P14" s="190" t="str">
        <f t="shared" si="0"/>
        <v>No Runner</v>
      </c>
      <c r="Q14" s="82">
        <f t="shared" si="5"/>
        <v>0</v>
      </c>
      <c r="R14" s="78" t="str">
        <f t="shared" si="1"/>
        <v/>
      </c>
      <c r="S14" s="78" t="str">
        <f t="shared" si="1"/>
        <v/>
      </c>
      <c r="T14" s="57">
        <f t="shared" si="1"/>
        <v>0</v>
      </c>
      <c r="U14" s="380"/>
      <c r="V14" s="344"/>
      <c r="W14" s="345"/>
      <c r="X14" s="346"/>
      <c r="Y14" s="380"/>
      <c r="Z14" s="254"/>
      <c r="AA14" s="255"/>
      <c r="AB14" s="264"/>
    </row>
    <row r="15" spans="1:28" ht="9.9499999999999993" customHeight="1">
      <c r="A15" s="380"/>
      <c r="B15" s="380"/>
      <c r="C15" s="383"/>
      <c r="D15" s="384"/>
      <c r="E15" s="335"/>
      <c r="F15" s="336"/>
      <c r="G15" s="336"/>
      <c r="H15" s="29" t="str">
        <f t="shared" si="6"/>
        <v/>
      </c>
      <c r="I15" s="19" t="str">
        <f t="shared" si="7"/>
        <v/>
      </c>
      <c r="J15" s="247"/>
      <c r="K15" s="285"/>
      <c r="L15" s="285"/>
      <c r="M15" s="167" t="str">
        <f t="shared" si="2"/>
        <v/>
      </c>
      <c r="N15" s="168" t="str">
        <f t="shared" si="3"/>
        <v/>
      </c>
      <c r="O15" s="169" t="str">
        <f t="shared" si="4"/>
        <v/>
      </c>
      <c r="P15" s="190" t="str">
        <f t="shared" si="0"/>
        <v>No Runner</v>
      </c>
      <c r="Q15" s="82">
        <f t="shared" si="5"/>
        <v>0</v>
      </c>
      <c r="R15" s="78" t="str">
        <f t="shared" si="1"/>
        <v/>
      </c>
      <c r="S15" s="78" t="str">
        <f t="shared" si="1"/>
        <v/>
      </c>
      <c r="T15" s="57">
        <f t="shared" si="1"/>
        <v>0</v>
      </c>
      <c r="U15" s="380"/>
      <c r="V15" s="347"/>
      <c r="W15" s="348"/>
      <c r="X15" s="349"/>
      <c r="Y15" s="380"/>
      <c r="Z15" s="254"/>
      <c r="AA15" s="255"/>
      <c r="AB15" s="264"/>
    </row>
    <row r="16" spans="1:28" ht="9.9499999999999993" customHeight="1">
      <c r="A16" s="380"/>
      <c r="B16" s="380"/>
      <c r="C16" s="383"/>
      <c r="D16" s="384"/>
      <c r="E16" s="335"/>
      <c r="F16" s="336"/>
      <c r="G16" s="336"/>
      <c r="H16" s="29" t="str">
        <f t="shared" si="6"/>
        <v/>
      </c>
      <c r="I16" s="19" t="str">
        <f t="shared" si="7"/>
        <v/>
      </c>
      <c r="J16" s="247"/>
      <c r="K16" s="285"/>
      <c r="L16" s="285"/>
      <c r="M16" s="167" t="str">
        <f t="shared" si="2"/>
        <v/>
      </c>
      <c r="N16" s="168" t="str">
        <f t="shared" si="3"/>
        <v/>
      </c>
      <c r="O16" s="169" t="str">
        <f t="shared" si="4"/>
        <v/>
      </c>
      <c r="P16" s="190" t="str">
        <f t="shared" si="0"/>
        <v>No Runner</v>
      </c>
      <c r="Q16" s="82">
        <f t="shared" si="5"/>
        <v>0</v>
      </c>
      <c r="R16" s="78" t="str">
        <f t="shared" si="1"/>
        <v/>
      </c>
      <c r="S16" s="78" t="str">
        <f t="shared" si="1"/>
        <v/>
      </c>
      <c r="T16" s="57">
        <f t="shared" si="1"/>
        <v>0</v>
      </c>
      <c r="U16" s="380"/>
      <c r="V16" s="341"/>
      <c r="W16" s="342"/>
      <c r="X16" s="343"/>
      <c r="Y16" s="380"/>
      <c r="Z16" s="254"/>
      <c r="AA16" s="255"/>
      <c r="AB16" s="264"/>
    </row>
    <row r="17" spans="1:28" ht="9.9499999999999993" customHeight="1">
      <c r="A17" s="380"/>
      <c r="B17" s="380"/>
      <c r="C17" s="383"/>
      <c r="D17" s="384"/>
      <c r="E17" s="335"/>
      <c r="F17" s="336"/>
      <c r="G17" s="336"/>
      <c r="H17" s="7" t="str">
        <f t="shared" si="6"/>
        <v/>
      </c>
      <c r="I17" s="10" t="str">
        <f t="shared" si="7"/>
        <v/>
      </c>
      <c r="J17" s="249"/>
      <c r="K17" s="285"/>
      <c r="L17" s="285"/>
      <c r="M17" s="167" t="str">
        <f t="shared" si="2"/>
        <v/>
      </c>
      <c r="N17" s="168" t="str">
        <f t="shared" si="3"/>
        <v/>
      </c>
      <c r="O17" s="169" t="str">
        <f t="shared" si="4"/>
        <v/>
      </c>
      <c r="P17" s="190" t="str">
        <f t="shared" si="0"/>
        <v>No Runner</v>
      </c>
      <c r="Q17" s="82">
        <f t="shared" si="5"/>
        <v>0</v>
      </c>
      <c r="R17" s="78" t="str">
        <f t="shared" si="1"/>
        <v/>
      </c>
      <c r="S17" s="78" t="str">
        <f t="shared" si="1"/>
        <v/>
      </c>
      <c r="T17" s="57">
        <f t="shared" si="1"/>
        <v>0</v>
      </c>
      <c r="U17" s="380"/>
      <c r="V17" s="344"/>
      <c r="W17" s="345"/>
      <c r="X17" s="346"/>
      <c r="Y17" s="380"/>
      <c r="Z17" s="254"/>
      <c r="AA17" s="255"/>
      <c r="AB17" s="264"/>
    </row>
    <row r="18" spans="1:28" ht="9.9499999999999993" customHeight="1">
      <c r="A18" s="380"/>
      <c r="B18" s="380"/>
      <c r="C18" s="383"/>
      <c r="D18" s="384"/>
      <c r="E18" s="335"/>
      <c r="F18" s="336"/>
      <c r="G18" s="336"/>
      <c r="H18" s="7" t="str">
        <f t="shared" si="6"/>
        <v/>
      </c>
      <c r="I18" s="10" t="str">
        <f t="shared" si="7"/>
        <v/>
      </c>
      <c r="J18" s="249"/>
      <c r="K18" s="285"/>
      <c r="L18" s="285"/>
      <c r="M18" s="167" t="str">
        <f t="shared" si="2"/>
        <v/>
      </c>
      <c r="N18" s="168" t="str">
        <f t="shared" si="3"/>
        <v/>
      </c>
      <c r="O18" s="169" t="str">
        <f t="shared" si="4"/>
        <v/>
      </c>
      <c r="P18" s="190" t="str">
        <f t="shared" si="0"/>
        <v>No Runner</v>
      </c>
      <c r="Q18" s="82">
        <f t="shared" si="5"/>
        <v>0</v>
      </c>
      <c r="R18" s="78" t="str">
        <f t="shared" si="1"/>
        <v/>
      </c>
      <c r="S18" s="78" t="str">
        <f t="shared" si="1"/>
        <v/>
      </c>
      <c r="T18" s="57">
        <f t="shared" si="1"/>
        <v>0</v>
      </c>
      <c r="U18" s="380"/>
      <c r="V18" s="347"/>
      <c r="W18" s="348"/>
      <c r="X18" s="349"/>
      <c r="Y18" s="380"/>
      <c r="Z18" s="254"/>
      <c r="AA18" s="255"/>
      <c r="AB18" s="264"/>
    </row>
    <row r="19" spans="1:28" ht="9.9499999999999993" customHeight="1">
      <c r="A19" s="380"/>
      <c r="B19" s="380"/>
      <c r="C19" s="383"/>
      <c r="D19" s="384"/>
      <c r="E19" s="335"/>
      <c r="F19" s="336"/>
      <c r="G19" s="336"/>
      <c r="H19" s="30" t="str">
        <f t="shared" si="6"/>
        <v/>
      </c>
      <c r="I19" s="20" t="str">
        <f t="shared" si="7"/>
        <v/>
      </c>
      <c r="J19" s="247"/>
      <c r="K19" s="285"/>
      <c r="L19" s="285"/>
      <c r="M19" s="167" t="str">
        <f t="shared" si="2"/>
        <v/>
      </c>
      <c r="N19" s="168" t="str">
        <f t="shared" si="3"/>
        <v/>
      </c>
      <c r="O19" s="169" t="str">
        <f t="shared" si="4"/>
        <v/>
      </c>
      <c r="P19" s="190" t="str">
        <f t="shared" si="0"/>
        <v>No Runner</v>
      </c>
      <c r="Q19" s="82">
        <f t="shared" si="5"/>
        <v>0</v>
      </c>
      <c r="R19" s="78" t="str">
        <f t="shared" si="1"/>
        <v/>
      </c>
      <c r="S19" s="78" t="str">
        <f t="shared" si="1"/>
        <v/>
      </c>
      <c r="T19" s="57">
        <f t="shared" si="1"/>
        <v>0</v>
      </c>
      <c r="U19" s="380"/>
      <c r="V19" s="341"/>
      <c r="W19" s="342"/>
      <c r="X19" s="343"/>
      <c r="Y19" s="380"/>
      <c r="Z19" s="254"/>
      <c r="AA19" s="255"/>
      <c r="AB19" s="264"/>
    </row>
    <row r="20" spans="1:28" ht="9.9499999999999993" customHeight="1">
      <c r="A20" s="380"/>
      <c r="B20" s="380"/>
      <c r="C20" s="383"/>
      <c r="D20" s="384"/>
      <c r="E20" s="335"/>
      <c r="F20" s="336"/>
      <c r="G20" s="336"/>
      <c r="H20" s="29" t="str">
        <f t="shared" si="6"/>
        <v/>
      </c>
      <c r="I20" s="19" t="str">
        <f t="shared" si="7"/>
        <v/>
      </c>
      <c r="J20" s="247"/>
      <c r="K20" s="285"/>
      <c r="L20" s="285"/>
      <c r="M20" s="167" t="str">
        <f t="shared" si="2"/>
        <v/>
      </c>
      <c r="N20" s="168" t="str">
        <f t="shared" si="3"/>
        <v/>
      </c>
      <c r="O20" s="169" t="str">
        <f t="shared" si="4"/>
        <v/>
      </c>
      <c r="P20" s="190" t="str">
        <f t="shared" si="0"/>
        <v>No Runner</v>
      </c>
      <c r="Q20" s="82">
        <f t="shared" si="5"/>
        <v>0</v>
      </c>
      <c r="R20" s="78" t="str">
        <f t="shared" si="1"/>
        <v/>
      </c>
      <c r="S20" s="78" t="str">
        <f t="shared" si="1"/>
        <v/>
      </c>
      <c r="T20" s="57">
        <f t="shared" si="1"/>
        <v>0</v>
      </c>
      <c r="U20" s="380"/>
      <c r="V20" s="344"/>
      <c r="W20" s="345"/>
      <c r="X20" s="346"/>
      <c r="Y20" s="380"/>
      <c r="Z20" s="254"/>
      <c r="AA20" s="255"/>
      <c r="AB20" s="264"/>
    </row>
    <row r="21" spans="1:28" ht="9.9499999999999993" customHeight="1">
      <c r="A21" s="380"/>
      <c r="B21" s="380"/>
      <c r="C21" s="383"/>
      <c r="D21" s="384"/>
      <c r="E21" s="335"/>
      <c r="F21" s="336"/>
      <c r="G21" s="336"/>
      <c r="H21" s="30" t="str">
        <f t="shared" si="6"/>
        <v/>
      </c>
      <c r="I21" s="20" t="str">
        <f t="shared" si="7"/>
        <v/>
      </c>
      <c r="J21" s="247"/>
      <c r="K21" s="285"/>
      <c r="L21" s="285"/>
      <c r="M21" s="167" t="str">
        <f t="shared" si="2"/>
        <v/>
      </c>
      <c r="N21" s="168" t="str">
        <f t="shared" si="3"/>
        <v/>
      </c>
      <c r="O21" s="169" t="str">
        <f t="shared" si="4"/>
        <v/>
      </c>
      <c r="P21" s="190" t="str">
        <f t="shared" si="0"/>
        <v>No Runner</v>
      </c>
      <c r="Q21" s="82">
        <f t="shared" si="5"/>
        <v>0</v>
      </c>
      <c r="R21" s="78" t="str">
        <f t="shared" si="1"/>
        <v/>
      </c>
      <c r="S21" s="78" t="str">
        <f t="shared" si="1"/>
        <v/>
      </c>
      <c r="T21" s="57">
        <f t="shared" si="1"/>
        <v>0</v>
      </c>
      <c r="U21" s="380"/>
      <c r="V21" s="347"/>
      <c r="W21" s="348"/>
      <c r="X21" s="349"/>
      <c r="Y21" s="380"/>
      <c r="Z21" s="254"/>
      <c r="AA21" s="255"/>
      <c r="AB21" s="264"/>
    </row>
    <row r="22" spans="1:28" ht="9.9499999999999993" customHeight="1">
      <c r="A22" s="380"/>
      <c r="B22" s="380"/>
      <c r="C22" s="383"/>
      <c r="D22" s="384"/>
      <c r="E22" s="335"/>
      <c r="F22" s="336"/>
      <c r="G22" s="336"/>
      <c r="H22" s="30" t="str">
        <f t="shared" si="6"/>
        <v/>
      </c>
      <c r="I22" s="20" t="str">
        <f t="shared" si="7"/>
        <v/>
      </c>
      <c r="J22" s="247"/>
      <c r="K22" s="285"/>
      <c r="L22" s="285"/>
      <c r="M22" s="167" t="str">
        <f t="shared" si="2"/>
        <v/>
      </c>
      <c r="N22" s="168" t="str">
        <f t="shared" si="3"/>
        <v/>
      </c>
      <c r="O22" s="169" t="str">
        <f t="shared" si="4"/>
        <v/>
      </c>
      <c r="P22" s="190" t="str">
        <f t="shared" si="0"/>
        <v>No Runner</v>
      </c>
      <c r="Q22" s="82">
        <f t="shared" si="5"/>
        <v>0</v>
      </c>
      <c r="R22" s="78" t="str">
        <f t="shared" si="1"/>
        <v/>
      </c>
      <c r="S22" s="78" t="str">
        <f t="shared" si="1"/>
        <v/>
      </c>
      <c r="T22" s="57">
        <f t="shared" si="1"/>
        <v>0</v>
      </c>
      <c r="U22" s="380"/>
      <c r="V22" s="350"/>
      <c r="W22" s="351"/>
      <c r="X22" s="352"/>
      <c r="Y22" s="380"/>
      <c r="Z22" s="254"/>
      <c r="AA22" s="255"/>
      <c r="AB22" s="264"/>
    </row>
    <row r="23" spans="1:28" ht="9.9499999999999993" customHeight="1">
      <c r="A23" s="380"/>
      <c r="B23" s="380"/>
      <c r="C23" s="383"/>
      <c r="D23" s="384"/>
      <c r="E23" s="335"/>
      <c r="F23" s="336"/>
      <c r="G23" s="336"/>
      <c r="H23" s="29" t="str">
        <f t="shared" si="6"/>
        <v/>
      </c>
      <c r="I23" s="19" t="str">
        <f t="shared" si="7"/>
        <v/>
      </c>
      <c r="J23" s="247"/>
      <c r="K23" s="285"/>
      <c r="L23" s="285"/>
      <c r="M23" s="167" t="str">
        <f t="shared" si="2"/>
        <v/>
      </c>
      <c r="N23" s="168" t="str">
        <f t="shared" si="3"/>
        <v/>
      </c>
      <c r="O23" s="169" t="str">
        <f t="shared" si="4"/>
        <v/>
      </c>
      <c r="P23" s="190" t="str">
        <f t="shared" si="0"/>
        <v>No Runner</v>
      </c>
      <c r="Q23" s="82">
        <f t="shared" si="5"/>
        <v>0</v>
      </c>
      <c r="R23" s="78" t="str">
        <f t="shared" si="1"/>
        <v/>
      </c>
      <c r="S23" s="78" t="str">
        <f t="shared" si="1"/>
        <v/>
      </c>
      <c r="T23" s="57">
        <f t="shared" si="1"/>
        <v>0</v>
      </c>
      <c r="U23" s="380"/>
      <c r="V23" s="353"/>
      <c r="W23" s="354"/>
      <c r="X23" s="355"/>
      <c r="Y23" s="380"/>
      <c r="Z23" s="254"/>
      <c r="AA23" s="255"/>
      <c r="AB23" s="264"/>
    </row>
    <row r="24" spans="1:28" ht="9.9499999999999993" customHeight="1">
      <c r="A24" s="380"/>
      <c r="B24" s="380"/>
      <c r="C24" s="383"/>
      <c r="D24" s="384"/>
      <c r="E24" s="335"/>
      <c r="F24" s="336"/>
      <c r="G24" s="336"/>
      <c r="H24" s="29" t="str">
        <f t="shared" si="6"/>
        <v/>
      </c>
      <c r="I24" s="19" t="str">
        <f t="shared" si="7"/>
        <v/>
      </c>
      <c r="J24" s="247"/>
      <c r="K24" s="285"/>
      <c r="L24" s="285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1"/>
        <v>0</v>
      </c>
      <c r="U24" s="380"/>
      <c r="V24" s="356"/>
      <c r="W24" s="357"/>
      <c r="X24" s="358"/>
      <c r="Y24" s="380"/>
      <c r="Z24" s="254"/>
      <c r="AA24" s="255"/>
      <c r="AB24" s="264"/>
    </row>
    <row r="25" spans="1:28" ht="9.9499999999999993" customHeight="1">
      <c r="A25" s="380"/>
      <c r="B25" s="380"/>
      <c r="C25" s="383"/>
      <c r="D25" s="384"/>
      <c r="E25" s="335"/>
      <c r="F25" s="336"/>
      <c r="G25" s="336"/>
      <c r="H25" s="7" t="str">
        <f t="shared" si="6"/>
        <v/>
      </c>
      <c r="I25" s="10" t="str">
        <f t="shared" si="7"/>
        <v/>
      </c>
      <c r="J25" s="249"/>
      <c r="K25" s="285"/>
      <c r="L25" s="285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1"/>
        <v>0</v>
      </c>
      <c r="U25" s="380"/>
      <c r="V25" s="408"/>
      <c r="W25" s="409"/>
      <c r="X25" s="410"/>
      <c r="Y25" s="380"/>
      <c r="Z25" s="254"/>
      <c r="AA25" s="255"/>
      <c r="AB25" s="264"/>
    </row>
    <row r="26" spans="1:28" ht="9.9499999999999993" customHeight="1">
      <c r="A26" s="380"/>
      <c r="B26" s="380"/>
      <c r="C26" s="383"/>
      <c r="D26" s="384"/>
      <c r="E26" s="335"/>
      <c r="F26" s="336"/>
      <c r="G26" s="336"/>
      <c r="H26" s="7" t="str">
        <f t="shared" si="6"/>
        <v/>
      </c>
      <c r="I26" s="10" t="str">
        <f t="shared" si="7"/>
        <v/>
      </c>
      <c r="J26" s="249"/>
      <c r="K26" s="285"/>
      <c r="L26" s="285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1"/>
        <v>0</v>
      </c>
      <c r="U26" s="380"/>
      <c r="V26" s="408"/>
      <c r="W26" s="409"/>
      <c r="X26" s="410"/>
      <c r="Y26" s="380"/>
      <c r="Z26" s="254"/>
      <c r="AA26" s="255"/>
      <c r="AB26" s="264"/>
    </row>
    <row r="27" spans="1:28" ht="9.9499999999999993" customHeight="1">
      <c r="A27" s="380"/>
      <c r="B27" s="380"/>
      <c r="C27" s="383"/>
      <c r="D27" s="384"/>
      <c r="E27" s="335"/>
      <c r="F27" s="336"/>
      <c r="G27" s="336"/>
      <c r="H27" s="29" t="str">
        <f t="shared" si="6"/>
        <v/>
      </c>
      <c r="I27" s="19" t="str">
        <f t="shared" si="7"/>
        <v/>
      </c>
      <c r="J27" s="247"/>
      <c r="K27" s="285"/>
      <c r="L27" s="285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1"/>
        <v>0</v>
      </c>
      <c r="U27" s="380"/>
      <c r="V27" s="408"/>
      <c r="W27" s="409"/>
      <c r="X27" s="410"/>
      <c r="Y27" s="380"/>
      <c r="Z27" s="254"/>
      <c r="AA27" s="255"/>
      <c r="AB27" s="264"/>
    </row>
    <row r="28" spans="1:28" ht="9.9499999999999993" customHeight="1">
      <c r="A28" s="380"/>
      <c r="B28" s="380"/>
      <c r="C28" s="383"/>
      <c r="D28" s="384"/>
      <c r="E28" s="335"/>
      <c r="F28" s="336"/>
      <c r="G28" s="336"/>
      <c r="H28" s="29" t="str">
        <f t="shared" si="6"/>
        <v/>
      </c>
      <c r="I28" s="19" t="str">
        <f t="shared" si="7"/>
        <v/>
      </c>
      <c r="J28" s="247"/>
      <c r="K28" s="285"/>
      <c r="L28" s="285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1"/>
        <v>0</v>
      </c>
      <c r="U28" s="380"/>
      <c r="V28" s="408"/>
      <c r="W28" s="409"/>
      <c r="X28" s="410"/>
      <c r="Y28" s="380"/>
      <c r="Z28" s="254"/>
      <c r="AA28" s="255"/>
      <c r="AB28" s="264"/>
    </row>
    <row r="29" spans="1:28" ht="9.9499999999999993" customHeight="1">
      <c r="A29" s="380"/>
      <c r="B29" s="380"/>
      <c r="C29" s="383"/>
      <c r="D29" s="384"/>
      <c r="E29" s="335"/>
      <c r="F29" s="336"/>
      <c r="G29" s="336"/>
      <c r="H29" s="30" t="str">
        <f t="shared" si="6"/>
        <v/>
      </c>
      <c r="I29" s="20" t="str">
        <f t="shared" si="7"/>
        <v/>
      </c>
      <c r="J29" s="247"/>
      <c r="K29" s="285"/>
      <c r="L29" s="285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1"/>
        <v>0</v>
      </c>
      <c r="U29" s="380"/>
      <c r="V29" s="408"/>
      <c r="W29" s="409"/>
      <c r="X29" s="410"/>
      <c r="Y29" s="380"/>
      <c r="Z29" s="254"/>
      <c r="AA29" s="255"/>
      <c r="AB29" s="264"/>
    </row>
    <row r="30" spans="1:28" ht="9.9499999999999993" customHeight="1" thickBot="1">
      <c r="A30" s="380"/>
      <c r="B30" s="380"/>
      <c r="C30" s="383"/>
      <c r="D30" s="384"/>
      <c r="E30" s="335"/>
      <c r="F30" s="336"/>
      <c r="G30" s="336"/>
      <c r="H30" s="29" t="str">
        <f t="shared" si="6"/>
        <v/>
      </c>
      <c r="I30" s="19" t="str">
        <f t="shared" si="7"/>
        <v/>
      </c>
      <c r="J30" s="247"/>
      <c r="K30" s="285"/>
      <c r="L30" s="285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1"/>
        <v>0</v>
      </c>
      <c r="U30" s="380"/>
      <c r="V30" s="411"/>
      <c r="W30" s="412"/>
      <c r="X30" s="413"/>
      <c r="Y30" s="380"/>
      <c r="Z30" s="254"/>
      <c r="AA30" s="255"/>
      <c r="AB30" s="264"/>
    </row>
    <row r="31" spans="1:28" ht="9.9499999999999993" customHeight="1">
      <c r="A31" s="380"/>
      <c r="B31" s="380"/>
      <c r="C31" s="383"/>
      <c r="D31" s="384"/>
      <c r="E31" s="335"/>
      <c r="F31" s="336"/>
      <c r="G31" s="336"/>
      <c r="H31" s="29" t="str">
        <f t="shared" si="6"/>
        <v/>
      </c>
      <c r="I31" s="19" t="str">
        <f t="shared" si="7"/>
        <v/>
      </c>
      <c r="J31" s="247"/>
      <c r="K31" s="285"/>
      <c r="L31" s="285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1"/>
        <v>0</v>
      </c>
      <c r="U31" s="380"/>
      <c r="V31" s="42"/>
      <c r="W31" s="42"/>
      <c r="Y31" s="380"/>
      <c r="Z31" s="254"/>
      <c r="AA31" s="255"/>
      <c r="AB31" s="264"/>
    </row>
    <row r="32" spans="1:28" ht="9.9499999999999993" customHeight="1">
      <c r="A32" s="380"/>
      <c r="B32" s="380"/>
      <c r="C32" s="383"/>
      <c r="D32" s="384"/>
      <c r="E32" s="335"/>
      <c r="F32" s="336"/>
      <c r="G32" s="336"/>
      <c r="H32" s="29" t="str">
        <f t="shared" si="6"/>
        <v/>
      </c>
      <c r="I32" s="19" t="str">
        <f t="shared" si="7"/>
        <v/>
      </c>
      <c r="J32" s="247"/>
      <c r="K32" s="285"/>
      <c r="L32" s="285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1"/>
        <v>0</v>
      </c>
      <c r="U32" s="380"/>
      <c r="V32"/>
      <c r="W32"/>
      <c r="X32"/>
      <c r="Y32" s="380"/>
      <c r="Z32" s="254"/>
      <c r="AA32" s="255"/>
      <c r="AB32" s="264"/>
    </row>
    <row r="33" spans="1:29" ht="9.9499999999999993" customHeight="1">
      <c r="A33"/>
      <c r="B33"/>
      <c r="C33" s="383"/>
      <c r="D33" s="384"/>
      <c r="E33" s="335"/>
      <c r="F33" s="336"/>
      <c r="G33" s="336"/>
      <c r="H33" s="30" t="str">
        <f t="shared" si="6"/>
        <v/>
      </c>
      <c r="I33" s="20" t="str">
        <f t="shared" si="7"/>
        <v/>
      </c>
      <c r="J33" s="247"/>
      <c r="K33" s="285"/>
      <c r="L33" s="285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1"/>
        <v>0</v>
      </c>
      <c r="U33" s="380"/>
      <c r="V33"/>
      <c r="W33"/>
      <c r="X33"/>
      <c r="Y33" s="380"/>
      <c r="Z33" s="254"/>
      <c r="AA33" s="255"/>
      <c r="AB33" s="264"/>
    </row>
    <row r="34" spans="1:29" ht="9.9499999999999993" customHeight="1" thickBot="1">
      <c r="A34"/>
      <c r="B34"/>
      <c r="C34" s="383"/>
      <c r="D34" s="384"/>
      <c r="E34" s="338"/>
      <c r="F34" s="339"/>
      <c r="G34" s="339"/>
      <c r="H34" s="9" t="str">
        <f t="shared" si="6"/>
        <v/>
      </c>
      <c r="I34" s="11" t="str">
        <f t="shared" si="7"/>
        <v/>
      </c>
      <c r="J34" s="263"/>
      <c r="K34" s="286"/>
      <c r="L34" s="286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1"/>
        <v>0</v>
      </c>
      <c r="U34" s="380"/>
      <c r="V34"/>
      <c r="W34"/>
      <c r="X34"/>
      <c r="Y34" s="380"/>
      <c r="Z34" s="257"/>
      <c r="AA34" s="258"/>
      <c r="AB34" s="265"/>
    </row>
    <row r="35" spans="1:29" ht="9.9499999999999993" customHeight="1">
      <c r="A35"/>
      <c r="B35"/>
      <c r="C35" s="383"/>
      <c r="D35" s="384"/>
      <c r="E35" s="425" t="s">
        <v>7</v>
      </c>
      <c r="F35" s="426"/>
      <c r="G35" s="86">
        <v>1</v>
      </c>
      <c r="H35" s="87" t="str">
        <f t="shared" ref="H35:H46" si="8">IFERROR(VLOOKUP($G35,$P$3:$T$34,3,0),"")</f>
        <v>Luke Dunham</v>
      </c>
      <c r="I35" s="87" t="str">
        <f>IFERROR(VLOOKUP($G35,$P$3:$T$34,4,0),"")</f>
        <v>The Bishop's Stortford High School</v>
      </c>
      <c r="J35" s="88">
        <f t="shared" ref="J35:J46" si="9">IFERROR(VLOOKUP($G35,$P$3:$T$34,5,0),"")</f>
        <v>733</v>
      </c>
      <c r="K35" s="241">
        <f t="shared" ref="K35:K46" si="10">IFERROR(VLOOKUP($G35,$P$3:$T$34,2,0),"")</f>
        <v>6.7021990740740748E-3</v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19" t="str">
        <f>C2</f>
        <v>3000m</v>
      </c>
      <c r="Q35"/>
      <c r="R35" s="8"/>
      <c r="S35" s="8"/>
      <c r="T35" s="8"/>
      <c r="U35"/>
      <c r="V35"/>
      <c r="W35"/>
      <c r="X35"/>
      <c r="Y35" s="380"/>
      <c r="Z35" s="41"/>
      <c r="AA35" s="41"/>
    </row>
    <row r="36" spans="1:29" ht="9.9499999999999993" customHeight="1">
      <c r="A36"/>
      <c r="B36"/>
      <c r="C36" s="383"/>
      <c r="D36" s="384"/>
      <c r="E36" s="427"/>
      <c r="F36" s="428"/>
      <c r="G36" s="89">
        <v>2</v>
      </c>
      <c r="H36" s="90" t="str">
        <f t="shared" si="8"/>
        <v>Tom Bailey</v>
      </c>
      <c r="I36" s="214" t="str">
        <f t="shared" ref="I36:I46" si="11">IFERROR(VLOOKUP($G36,$P$3:$T$34,4,0),"")</f>
        <v>Verulam</v>
      </c>
      <c r="J36" s="91">
        <f t="shared" si="9"/>
        <v>840</v>
      </c>
      <c r="K36" s="242">
        <f t="shared" si="10"/>
        <v>7.2248842592592599E-3</v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0"/>
      <c r="Q36"/>
      <c r="R36" s="8"/>
      <c r="S36" s="8"/>
      <c r="T36" s="8"/>
      <c r="U36"/>
      <c r="V36"/>
      <c r="W36"/>
      <c r="X36"/>
      <c r="Y36" s="380"/>
      <c r="Z36" s="41"/>
      <c r="AA36" s="41"/>
    </row>
    <row r="37" spans="1:29" ht="9.9499999999999993" customHeight="1" thickBot="1">
      <c r="A37"/>
      <c r="B37"/>
      <c r="C37" s="383"/>
      <c r="D37" s="384"/>
      <c r="E37" s="427"/>
      <c r="F37" s="428"/>
      <c r="G37" s="192">
        <v>3</v>
      </c>
      <c r="H37" s="193" t="str">
        <f t="shared" si="8"/>
        <v/>
      </c>
      <c r="I37" s="215" t="str">
        <f t="shared" si="11"/>
        <v/>
      </c>
      <c r="J37" s="194" t="str">
        <f t="shared" si="9"/>
        <v/>
      </c>
      <c r="K37" s="243" t="str">
        <f t="shared" si="10"/>
        <v/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1"/>
      <c r="Q37"/>
      <c r="R37" s="8"/>
      <c r="S37" s="8"/>
      <c r="T37" s="8"/>
      <c r="U37"/>
      <c r="V37"/>
      <c r="W37"/>
      <c r="X37"/>
      <c r="Y37" s="380"/>
      <c r="Z37" s="41"/>
      <c r="AA37" s="41"/>
    </row>
    <row r="38" spans="1:29" ht="9.9499999999999993" customHeight="1">
      <c r="A38"/>
      <c r="B38"/>
      <c r="C38" s="383"/>
      <c r="D38" s="384"/>
      <c r="E38" s="427"/>
      <c r="F38" s="428"/>
      <c r="G38" s="84">
        <v>4</v>
      </c>
      <c r="H38" s="64" t="str">
        <f t="shared" si="8"/>
        <v/>
      </c>
      <c r="I38" s="198" t="str">
        <f t="shared" si="11"/>
        <v/>
      </c>
      <c r="J38" s="65" t="str">
        <f t="shared" si="9"/>
        <v/>
      </c>
      <c r="K38" s="240" t="str">
        <f t="shared" si="10"/>
        <v/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17" t="str">
        <f ca="1">Entries!A1</f>
        <v>U17 Boys</v>
      </c>
      <c r="Q38"/>
      <c r="R38" s="8"/>
      <c r="S38" s="8"/>
      <c r="T38" s="8"/>
      <c r="U38"/>
      <c r="V38"/>
      <c r="W38"/>
      <c r="X38"/>
      <c r="Y38" s="380"/>
      <c r="Z38" s="41"/>
      <c r="AA38" s="41"/>
    </row>
    <row r="39" spans="1:29" ht="9.9499999999999993" customHeight="1">
      <c r="A39"/>
      <c r="B39"/>
      <c r="C39" s="383"/>
      <c r="D39" s="384"/>
      <c r="E39" s="427"/>
      <c r="F39" s="428"/>
      <c r="G39" s="84">
        <v>5</v>
      </c>
      <c r="H39" s="64" t="str">
        <f t="shared" si="8"/>
        <v/>
      </c>
      <c r="I39" s="198" t="str">
        <f t="shared" si="11"/>
        <v/>
      </c>
      <c r="J39" s="65" t="str">
        <f t="shared" si="9"/>
        <v/>
      </c>
      <c r="K39" s="240" t="str">
        <f t="shared" si="10"/>
        <v/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17"/>
      <c r="Q39"/>
      <c r="R39" s="8"/>
      <c r="S39" s="8"/>
      <c r="T39" s="8"/>
      <c r="U39"/>
      <c r="V39"/>
      <c r="W39"/>
      <c r="X39"/>
      <c r="Y39" s="380"/>
      <c r="Z39" s="41"/>
      <c r="AA39" s="41"/>
    </row>
    <row r="40" spans="1:29" ht="9.9499999999999993" customHeight="1">
      <c r="A40"/>
      <c r="B40"/>
      <c r="C40" s="383"/>
      <c r="D40" s="384"/>
      <c r="E40" s="427"/>
      <c r="F40" s="428"/>
      <c r="G40" s="84">
        <v>6</v>
      </c>
      <c r="H40" s="64" t="str">
        <f t="shared" si="8"/>
        <v/>
      </c>
      <c r="I40" s="198" t="str">
        <f t="shared" si="11"/>
        <v/>
      </c>
      <c r="J40" s="65" t="str">
        <f t="shared" si="9"/>
        <v/>
      </c>
      <c r="K40" s="240" t="str">
        <f t="shared" si="10"/>
        <v/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17"/>
      <c r="Q40"/>
      <c r="R40" s="8"/>
      <c r="S40" s="8"/>
      <c r="T40" s="8"/>
      <c r="U40"/>
      <c r="V40"/>
      <c r="W40"/>
      <c r="X40"/>
      <c r="Y40" s="380"/>
      <c r="Z40" s="41"/>
      <c r="AA40" s="41"/>
    </row>
    <row r="41" spans="1:29" ht="9.9499999999999993" customHeight="1" thickBot="1">
      <c r="A41"/>
      <c r="B41"/>
      <c r="C41" s="383"/>
      <c r="D41" s="384"/>
      <c r="E41" s="427"/>
      <c r="F41" s="428"/>
      <c r="G41" s="84">
        <v>7</v>
      </c>
      <c r="H41" s="64" t="str">
        <f t="shared" si="8"/>
        <v/>
      </c>
      <c r="I41" s="198" t="str">
        <f t="shared" si="11"/>
        <v/>
      </c>
      <c r="J41" s="65" t="str">
        <f t="shared" si="9"/>
        <v/>
      </c>
      <c r="K41" s="240" t="str">
        <f t="shared" si="10"/>
        <v/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17"/>
      <c r="Q41"/>
      <c r="R41" s="8"/>
      <c r="S41" s="8"/>
      <c r="T41" s="8"/>
      <c r="U41"/>
      <c r="V41"/>
      <c r="W41"/>
      <c r="X41"/>
      <c r="Y41" s="380"/>
      <c r="Z41" s="41"/>
      <c r="AA41" s="41"/>
    </row>
    <row r="42" spans="1:29" ht="9.9499999999999993" customHeight="1" thickBot="1">
      <c r="A42"/>
      <c r="B42"/>
      <c r="C42" s="385"/>
      <c r="D42" s="386"/>
      <c r="E42" s="427"/>
      <c r="F42" s="428"/>
      <c r="G42" s="84">
        <v>8</v>
      </c>
      <c r="H42" s="64" t="str">
        <f t="shared" si="8"/>
        <v/>
      </c>
      <c r="I42" s="198" t="str">
        <f t="shared" si="11"/>
        <v/>
      </c>
      <c r="J42" s="65" t="str">
        <f t="shared" si="9"/>
        <v/>
      </c>
      <c r="K42" s="240" t="str">
        <f t="shared" si="10"/>
        <v/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17"/>
      <c r="Q42"/>
      <c r="R42" s="8"/>
      <c r="S42" s="8"/>
      <c r="T42" s="8"/>
      <c r="U42"/>
      <c r="V42"/>
      <c r="W42"/>
      <c r="X42"/>
      <c r="Y42" s="380"/>
      <c r="Z42" s="318" t="s">
        <v>51</v>
      </c>
      <c r="AA42" s="319" t="s">
        <v>50</v>
      </c>
      <c r="AB42" s="320"/>
    </row>
    <row r="43" spans="1:29" ht="9.9499999999999993" customHeight="1" thickBot="1">
      <c r="C43" s="321" t="s">
        <v>18</v>
      </c>
      <c r="D43" s="322"/>
      <c r="E43" s="427"/>
      <c r="F43" s="428"/>
      <c r="G43" s="84">
        <v>9</v>
      </c>
      <c r="H43" s="64" t="str">
        <f t="shared" si="8"/>
        <v/>
      </c>
      <c r="I43" s="198" t="str">
        <f t="shared" si="11"/>
        <v/>
      </c>
      <c r="J43" s="65" t="str">
        <f t="shared" si="9"/>
        <v/>
      </c>
      <c r="K43" s="240" t="str">
        <f t="shared" si="10"/>
        <v/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17"/>
      <c r="Q43"/>
      <c r="Z43" s="253"/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6.145833333333333E-3</v>
      </c>
      <c r="E44" s="427"/>
      <c r="F44" s="428"/>
      <c r="G44" s="84">
        <v>10</v>
      </c>
      <c r="H44" s="64" t="str">
        <f t="shared" si="8"/>
        <v/>
      </c>
      <c r="I44" s="198" t="str">
        <f t="shared" si="11"/>
        <v/>
      </c>
      <c r="J44" s="65" t="str">
        <f t="shared" si="9"/>
        <v/>
      </c>
      <c r="K44" s="240" t="str">
        <f t="shared" si="10"/>
        <v/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17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6.1342592592592594E-3</v>
      </c>
      <c r="E45" s="427"/>
      <c r="F45" s="428"/>
      <c r="G45" s="84">
        <v>11</v>
      </c>
      <c r="H45" s="64" t="str">
        <f t="shared" si="8"/>
        <v/>
      </c>
      <c r="I45" s="198" t="str">
        <f t="shared" si="11"/>
        <v/>
      </c>
      <c r="J45" s="65" t="str">
        <f t="shared" si="9"/>
        <v/>
      </c>
      <c r="K45" s="240" t="str">
        <f t="shared" si="10"/>
        <v/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17"/>
      <c r="Q45"/>
    </row>
    <row r="46" spans="1:29" ht="9.9499999999999993" customHeight="1" thickBot="1">
      <c r="C46" s="97" t="s">
        <v>16</v>
      </c>
      <c r="D46" s="280">
        <v>6.2037037037037043E-3</v>
      </c>
      <c r="E46" s="429"/>
      <c r="F46" s="430"/>
      <c r="G46" s="85">
        <v>12</v>
      </c>
      <c r="H46" s="66" t="str">
        <f t="shared" si="8"/>
        <v/>
      </c>
      <c r="I46" s="199" t="str">
        <f t="shared" si="11"/>
        <v/>
      </c>
      <c r="J46" s="67" t="str">
        <f t="shared" si="9"/>
        <v/>
      </c>
      <c r="K46" s="244" t="str">
        <f t="shared" si="10"/>
        <v/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18"/>
      <c r="Q46"/>
    </row>
  </sheetData>
  <sheetProtection sheet="1" objects="1" scenarios="1"/>
  <mergeCells count="25">
    <mergeCell ref="Q2:T2"/>
    <mergeCell ref="U2:U34"/>
    <mergeCell ref="V2:X3"/>
    <mergeCell ref="Y2:Y42"/>
    <mergeCell ref="Z2:AB2"/>
    <mergeCell ref="V4:X6"/>
    <mergeCell ref="V7:X9"/>
    <mergeCell ref="V10:X12"/>
    <mergeCell ref="V13:X15"/>
    <mergeCell ref="V16:X18"/>
    <mergeCell ref="A1:B1"/>
    <mergeCell ref="C1:AB1"/>
    <mergeCell ref="A2:B32"/>
    <mergeCell ref="C2:D42"/>
    <mergeCell ref="E2:G2"/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</mergeCells>
  <phoneticPr fontId="11" type="noConversion"/>
  <conditionalFormatting sqref="G35:G46">
    <cfRule type="cellIs" dxfId="66" priority="1" operator="between">
      <formula>2.9</formula>
      <formula>3.1</formula>
    </cfRule>
    <cfRule type="cellIs" dxfId="65" priority="2" operator="between">
      <formula>1.9</formula>
      <formula>2.1</formula>
    </cfRule>
    <cfRule type="cellIs" dxfId="64" priority="3" operator="between">
      <formula>0.9</formula>
      <formula>1.1</formula>
    </cfRule>
  </conditionalFormatting>
  <conditionalFormatting sqref="P3:P34">
    <cfRule type="cellIs" dxfId="63" priority="4" operator="between">
      <formula>2.9</formula>
      <formula>3.1</formula>
    </cfRule>
    <cfRule type="cellIs" dxfId="62" priority="5" operator="between">
      <formula>1.9</formula>
      <formula>2.1</formula>
    </cfRule>
    <cfRule type="cellIs" dxfId="61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12.7109375" style="41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14.85546875" style="41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103</v>
      </c>
      <c r="D2" s="382"/>
      <c r="E2" s="431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24</v>
      </c>
      <c r="L2" s="71" t="s">
        <v>52</v>
      </c>
      <c r="M2" s="173" t="s">
        <v>15</v>
      </c>
      <c r="N2" s="163" t="s">
        <v>17</v>
      </c>
      <c r="O2" s="162" t="s">
        <v>16</v>
      </c>
      <c r="P2" s="72" t="s">
        <v>5</v>
      </c>
      <c r="Q2" s="422" t="s">
        <v>21</v>
      </c>
      <c r="R2" s="423"/>
      <c r="S2" s="423"/>
      <c r="T2" s="424"/>
      <c r="U2" s="389"/>
      <c r="V2" s="432" t="s">
        <v>12</v>
      </c>
      <c r="W2" s="433"/>
      <c r="X2" s="434"/>
      <c r="Y2" s="380"/>
      <c r="Z2" s="414" t="s">
        <v>13</v>
      </c>
      <c r="AA2" s="415"/>
      <c r="AB2" s="416"/>
    </row>
    <row r="3" spans="1:28" ht="9.9499999999999993" customHeight="1" thickBot="1">
      <c r="A3" s="380"/>
      <c r="B3" s="380"/>
      <c r="C3" s="383"/>
      <c r="D3" s="384"/>
      <c r="E3" s="332" t="s">
        <v>7</v>
      </c>
      <c r="F3" s="333"/>
      <c r="G3" s="333"/>
      <c r="H3" s="40" t="str">
        <f>IFERROR(VLOOKUP($J3,$Z$2:$AC$34,2,0),"")</f>
        <v/>
      </c>
      <c r="I3" s="212" t="str">
        <f>IFERROR(VLOOKUP($J3,$Z$2:$AC$34,3,0),"")</f>
        <v/>
      </c>
      <c r="J3" s="245"/>
      <c r="K3" s="284"/>
      <c r="L3" s="284"/>
      <c r="M3" s="164" t="str">
        <f>IF($K3&lt;$D$44,IF($K3&gt;0,"NEW","" )," ")</f>
        <v/>
      </c>
      <c r="N3" s="165" t="str">
        <f>IF($K3&lt;$D$45,IF($K3&gt;0,"YES","" )," ")</f>
        <v/>
      </c>
      <c r="O3" s="166" t="str">
        <f>IF($K3&lt;$D$46,IF($K3&gt;0,"YES","" )," ")</f>
        <v/>
      </c>
      <c r="P3" s="189" t="str">
        <f t="shared" ref="P3:P34" si="0">IF(K3&gt;0,RANK(K3,$K$3:$K$34,1),"No Runner")</f>
        <v>No Runner</v>
      </c>
      <c r="Q3" s="81">
        <f>K3</f>
        <v>0</v>
      </c>
      <c r="R3" s="79" t="str">
        <f t="shared" ref="R3:T34" si="1">H3</f>
        <v/>
      </c>
      <c r="S3" s="79" t="str">
        <f t="shared" si="1"/>
        <v/>
      </c>
      <c r="T3" s="52">
        <f>J3</f>
        <v>0</v>
      </c>
      <c r="U3" s="380"/>
      <c r="V3" s="435"/>
      <c r="W3" s="436"/>
      <c r="X3" s="437"/>
      <c r="Y3" s="380"/>
      <c r="Z3" s="254"/>
      <c r="AA3" s="255"/>
      <c r="AB3" s="256"/>
    </row>
    <row r="4" spans="1:28" ht="9.9499999999999993" customHeight="1">
      <c r="A4" s="380"/>
      <c r="B4" s="380"/>
      <c r="C4" s="383"/>
      <c r="D4" s="384"/>
      <c r="E4" s="335"/>
      <c r="F4" s="336"/>
      <c r="G4" s="336"/>
      <c r="H4" s="29" t="str">
        <f>IFERROR(VLOOKUP($J4,$Z$2:$AC$34,2,0),"")</f>
        <v/>
      </c>
      <c r="I4" s="19" t="str">
        <f>IFERROR(VLOOKUP($J4,$Z$2:$AC$34,3,0),"")</f>
        <v/>
      </c>
      <c r="J4" s="247"/>
      <c r="K4" s="285"/>
      <c r="L4" s="285"/>
      <c r="M4" s="167" t="str">
        <f t="shared" ref="M4:M46" si="2">IF($K4&lt;$D$44,IF($K4&gt;0,"NEW","" )," ")</f>
        <v/>
      </c>
      <c r="N4" s="168" t="str">
        <f t="shared" ref="N4:N46" si="3">IF($K4&lt;$D$45,IF($K4&gt;0,"YES","" )," ")</f>
        <v/>
      </c>
      <c r="O4" s="169" t="str">
        <f t="shared" ref="O4:O46" si="4">IF($K4&lt;$D$46,IF($K4&gt;0,"YES","" )," ")</f>
        <v/>
      </c>
      <c r="P4" s="190" t="str">
        <f t="shared" si="0"/>
        <v>No Runner</v>
      </c>
      <c r="Q4" s="82">
        <f t="shared" ref="Q4:Q34" si="5">K4</f>
        <v>0</v>
      </c>
      <c r="R4" s="78" t="str">
        <f t="shared" si="1"/>
        <v/>
      </c>
      <c r="S4" s="78" t="str">
        <f t="shared" si="1"/>
        <v/>
      </c>
      <c r="T4" s="57">
        <f t="shared" si="1"/>
        <v>0</v>
      </c>
      <c r="U4" s="380"/>
      <c r="V4" s="402" t="s">
        <v>20</v>
      </c>
      <c r="W4" s="403"/>
      <c r="X4" s="404"/>
      <c r="Y4" s="380"/>
      <c r="Z4" s="254"/>
      <c r="AA4" s="255"/>
      <c r="AB4" s="256"/>
    </row>
    <row r="5" spans="1:28" ht="9.9499999999999993" customHeight="1">
      <c r="A5" s="380"/>
      <c r="B5" s="380"/>
      <c r="C5" s="383"/>
      <c r="D5" s="384"/>
      <c r="E5" s="335"/>
      <c r="F5" s="336"/>
      <c r="G5" s="336"/>
      <c r="H5" s="29" t="str">
        <f t="shared" ref="H5:H34" si="6">IFERROR(VLOOKUP($J5,$Z$2:$AC$34,2,0),"")</f>
        <v/>
      </c>
      <c r="I5" s="19" t="str">
        <f t="shared" ref="I5:I34" si="7">IFERROR(VLOOKUP($J5,$Z$2:$AC$34,3,0),"")</f>
        <v/>
      </c>
      <c r="J5" s="247"/>
      <c r="K5" s="285"/>
      <c r="L5" s="285"/>
      <c r="M5" s="167" t="str">
        <f t="shared" si="2"/>
        <v/>
      </c>
      <c r="N5" s="168" t="str">
        <f t="shared" si="3"/>
        <v/>
      </c>
      <c r="O5" s="169" t="str">
        <f t="shared" si="4"/>
        <v/>
      </c>
      <c r="P5" s="190" t="str">
        <f t="shared" si="0"/>
        <v>No Runner</v>
      </c>
      <c r="Q5" s="82">
        <f t="shared" si="5"/>
        <v>0</v>
      </c>
      <c r="R5" s="78" t="str">
        <f t="shared" si="1"/>
        <v/>
      </c>
      <c r="S5" s="78" t="str">
        <f t="shared" si="1"/>
        <v/>
      </c>
      <c r="T5" s="57">
        <f t="shared" si="1"/>
        <v>0</v>
      </c>
      <c r="U5" s="380"/>
      <c r="V5" s="405"/>
      <c r="W5" s="406"/>
      <c r="X5" s="407"/>
      <c r="Y5" s="380"/>
      <c r="Z5" s="254"/>
      <c r="AA5" s="255"/>
      <c r="AB5" s="256"/>
    </row>
    <row r="6" spans="1:28" ht="9.9499999999999993" customHeight="1">
      <c r="A6" s="380"/>
      <c r="B6" s="380"/>
      <c r="C6" s="383"/>
      <c r="D6" s="384"/>
      <c r="E6" s="335"/>
      <c r="F6" s="336"/>
      <c r="G6" s="336"/>
      <c r="H6" s="29" t="str">
        <f t="shared" si="6"/>
        <v/>
      </c>
      <c r="I6" s="19" t="str">
        <f t="shared" si="7"/>
        <v/>
      </c>
      <c r="J6" s="247"/>
      <c r="K6" s="285"/>
      <c r="L6" s="285"/>
      <c r="M6" s="167" t="str">
        <f t="shared" si="2"/>
        <v/>
      </c>
      <c r="N6" s="168" t="str">
        <f t="shared" si="3"/>
        <v/>
      </c>
      <c r="O6" s="169" t="str">
        <f t="shared" si="4"/>
        <v/>
      </c>
      <c r="P6" s="190" t="str">
        <f t="shared" si="0"/>
        <v>No Runner</v>
      </c>
      <c r="Q6" s="82">
        <f t="shared" si="5"/>
        <v>0</v>
      </c>
      <c r="R6" s="78" t="str">
        <f t="shared" si="1"/>
        <v/>
      </c>
      <c r="S6" s="78" t="str">
        <f t="shared" si="1"/>
        <v/>
      </c>
      <c r="T6" s="57">
        <f t="shared" si="1"/>
        <v>0</v>
      </c>
      <c r="U6" s="380"/>
      <c r="V6" s="405"/>
      <c r="W6" s="406"/>
      <c r="X6" s="407"/>
      <c r="Y6" s="380"/>
      <c r="Z6" s="254"/>
      <c r="AA6" s="255"/>
      <c r="AB6" s="256"/>
    </row>
    <row r="7" spans="1:28" ht="9.9499999999999993" customHeight="1">
      <c r="A7" s="380"/>
      <c r="B7" s="380"/>
      <c r="C7" s="383"/>
      <c r="D7" s="384"/>
      <c r="E7" s="335"/>
      <c r="F7" s="336"/>
      <c r="G7" s="336"/>
      <c r="H7" s="29" t="str">
        <f t="shared" si="6"/>
        <v/>
      </c>
      <c r="I7" s="19" t="str">
        <f t="shared" si="7"/>
        <v/>
      </c>
      <c r="J7" s="247"/>
      <c r="K7" s="285"/>
      <c r="L7" s="285"/>
      <c r="M7" s="167" t="str">
        <f t="shared" si="2"/>
        <v/>
      </c>
      <c r="N7" s="168" t="str">
        <f t="shared" si="3"/>
        <v/>
      </c>
      <c r="O7" s="169" t="str">
        <f t="shared" si="4"/>
        <v/>
      </c>
      <c r="P7" s="190" t="str">
        <f t="shared" si="0"/>
        <v>No Runner</v>
      </c>
      <c r="Q7" s="82">
        <f t="shared" si="5"/>
        <v>0</v>
      </c>
      <c r="R7" s="78" t="str">
        <f t="shared" si="1"/>
        <v/>
      </c>
      <c r="S7" s="78" t="str">
        <f t="shared" si="1"/>
        <v/>
      </c>
      <c r="T7" s="57">
        <f t="shared" si="1"/>
        <v>0</v>
      </c>
      <c r="U7" s="380"/>
      <c r="V7" s="402" t="s">
        <v>60</v>
      </c>
      <c r="W7" s="403"/>
      <c r="X7" s="404"/>
      <c r="Y7" s="380"/>
      <c r="Z7" s="254"/>
      <c r="AA7" s="255"/>
      <c r="AB7" s="256"/>
    </row>
    <row r="8" spans="1:28" ht="9.9499999999999993" customHeight="1">
      <c r="A8" s="380"/>
      <c r="B8" s="380"/>
      <c r="C8" s="383"/>
      <c r="D8" s="384"/>
      <c r="E8" s="335"/>
      <c r="F8" s="336"/>
      <c r="G8" s="336"/>
      <c r="H8" s="29" t="str">
        <f t="shared" si="6"/>
        <v/>
      </c>
      <c r="I8" s="19" t="str">
        <f t="shared" si="7"/>
        <v/>
      </c>
      <c r="J8" s="247"/>
      <c r="K8" s="285"/>
      <c r="L8" s="285"/>
      <c r="M8" s="167" t="str">
        <f t="shared" si="2"/>
        <v/>
      </c>
      <c r="N8" s="168" t="str">
        <f t="shared" si="3"/>
        <v/>
      </c>
      <c r="O8" s="169" t="str">
        <f t="shared" si="4"/>
        <v/>
      </c>
      <c r="P8" s="190" t="str">
        <f t="shared" si="0"/>
        <v>No Runner</v>
      </c>
      <c r="Q8" s="82">
        <f t="shared" si="5"/>
        <v>0</v>
      </c>
      <c r="R8" s="78" t="str">
        <f t="shared" si="1"/>
        <v/>
      </c>
      <c r="S8" s="78" t="str">
        <f t="shared" si="1"/>
        <v/>
      </c>
      <c r="T8" s="57">
        <f t="shared" si="1"/>
        <v>0</v>
      </c>
      <c r="U8" s="380"/>
      <c r="V8" s="405"/>
      <c r="W8" s="406"/>
      <c r="X8" s="407"/>
      <c r="Y8" s="380"/>
      <c r="Z8" s="254"/>
      <c r="AA8" s="255"/>
      <c r="AB8" s="256"/>
    </row>
    <row r="9" spans="1:28" ht="9.9499999999999993" customHeight="1">
      <c r="A9" s="380"/>
      <c r="B9" s="380"/>
      <c r="C9" s="383"/>
      <c r="D9" s="384"/>
      <c r="E9" s="335"/>
      <c r="F9" s="336"/>
      <c r="G9" s="336"/>
      <c r="H9" s="30" t="str">
        <f t="shared" si="6"/>
        <v/>
      </c>
      <c r="I9" s="20" t="str">
        <f t="shared" si="7"/>
        <v/>
      </c>
      <c r="J9" s="247"/>
      <c r="K9" s="285"/>
      <c r="L9" s="285"/>
      <c r="M9" s="167" t="str">
        <f t="shared" si="2"/>
        <v/>
      </c>
      <c r="N9" s="168" t="str">
        <f t="shared" si="3"/>
        <v/>
      </c>
      <c r="O9" s="169" t="str">
        <f t="shared" si="4"/>
        <v/>
      </c>
      <c r="P9" s="190" t="str">
        <f t="shared" si="0"/>
        <v>No Runner</v>
      </c>
      <c r="Q9" s="82">
        <f t="shared" si="5"/>
        <v>0</v>
      </c>
      <c r="R9" s="78" t="str">
        <f t="shared" si="1"/>
        <v/>
      </c>
      <c r="S9" s="78" t="str">
        <f t="shared" si="1"/>
        <v/>
      </c>
      <c r="T9" s="57">
        <f t="shared" si="1"/>
        <v>0</v>
      </c>
      <c r="U9" s="380"/>
      <c r="V9" s="405"/>
      <c r="W9" s="406"/>
      <c r="X9" s="407"/>
      <c r="Y9" s="380"/>
      <c r="Z9" s="254"/>
      <c r="AA9" s="255"/>
      <c r="AB9" s="256"/>
    </row>
    <row r="10" spans="1:28" ht="9.9499999999999993" customHeight="1">
      <c r="A10" s="380"/>
      <c r="B10" s="380"/>
      <c r="C10" s="383"/>
      <c r="D10" s="384"/>
      <c r="E10" s="335"/>
      <c r="F10" s="336"/>
      <c r="G10" s="336"/>
      <c r="H10" s="29" t="str">
        <f t="shared" si="6"/>
        <v/>
      </c>
      <c r="I10" s="19" t="str">
        <f t="shared" si="7"/>
        <v/>
      </c>
      <c r="J10" s="247"/>
      <c r="K10" s="285"/>
      <c r="L10" s="285"/>
      <c r="M10" s="167" t="str">
        <f t="shared" si="2"/>
        <v/>
      </c>
      <c r="N10" s="168" t="str">
        <f t="shared" si="3"/>
        <v/>
      </c>
      <c r="O10" s="169" t="str">
        <f t="shared" si="4"/>
        <v/>
      </c>
      <c r="P10" s="190" t="str">
        <f t="shared" si="0"/>
        <v>No Runner</v>
      </c>
      <c r="Q10" s="82">
        <f t="shared" si="5"/>
        <v>0</v>
      </c>
      <c r="R10" s="78" t="str">
        <f t="shared" si="1"/>
        <v/>
      </c>
      <c r="S10" s="78" t="str">
        <f t="shared" si="1"/>
        <v/>
      </c>
      <c r="T10" s="57">
        <f t="shared" si="1"/>
        <v>0</v>
      </c>
      <c r="U10" s="380"/>
      <c r="V10" s="341"/>
      <c r="W10" s="342"/>
      <c r="X10" s="343"/>
      <c r="Y10" s="380"/>
      <c r="Z10" s="254"/>
      <c r="AA10" s="255"/>
      <c r="AB10" s="256"/>
    </row>
    <row r="11" spans="1:28" ht="9.9499999999999993" customHeight="1">
      <c r="A11" s="380"/>
      <c r="B11" s="380"/>
      <c r="C11" s="383"/>
      <c r="D11" s="384"/>
      <c r="E11" s="335"/>
      <c r="F11" s="336"/>
      <c r="G11" s="336"/>
      <c r="H11" s="29" t="str">
        <f t="shared" si="6"/>
        <v/>
      </c>
      <c r="I11" s="19" t="str">
        <f t="shared" si="7"/>
        <v/>
      </c>
      <c r="J11" s="247"/>
      <c r="K11" s="285"/>
      <c r="L11" s="285"/>
      <c r="M11" s="167" t="str">
        <f t="shared" si="2"/>
        <v/>
      </c>
      <c r="N11" s="168" t="str">
        <f t="shared" si="3"/>
        <v/>
      </c>
      <c r="O11" s="169" t="str">
        <f t="shared" si="4"/>
        <v/>
      </c>
      <c r="P11" s="190" t="str">
        <f t="shared" si="0"/>
        <v>No Runner</v>
      </c>
      <c r="Q11" s="82">
        <f t="shared" si="5"/>
        <v>0</v>
      </c>
      <c r="R11" s="78" t="str">
        <f t="shared" si="1"/>
        <v/>
      </c>
      <c r="S11" s="78" t="str">
        <f t="shared" si="1"/>
        <v/>
      </c>
      <c r="T11" s="57">
        <f t="shared" si="1"/>
        <v>0</v>
      </c>
      <c r="U11" s="380"/>
      <c r="V11" s="344"/>
      <c r="W11" s="345"/>
      <c r="X11" s="346"/>
      <c r="Y11" s="380"/>
      <c r="Z11" s="254"/>
      <c r="AA11" s="255"/>
      <c r="AB11" s="256"/>
    </row>
    <row r="12" spans="1:28" ht="9.9499999999999993" customHeight="1">
      <c r="A12" s="380"/>
      <c r="B12" s="380"/>
      <c r="C12" s="383"/>
      <c r="D12" s="384"/>
      <c r="E12" s="335"/>
      <c r="F12" s="336"/>
      <c r="G12" s="336"/>
      <c r="H12" s="29" t="str">
        <f t="shared" si="6"/>
        <v/>
      </c>
      <c r="I12" s="19" t="str">
        <f t="shared" si="7"/>
        <v/>
      </c>
      <c r="J12" s="247"/>
      <c r="K12" s="285"/>
      <c r="L12" s="285"/>
      <c r="M12" s="167" t="str">
        <f t="shared" si="2"/>
        <v/>
      </c>
      <c r="N12" s="168" t="str">
        <f t="shared" si="3"/>
        <v/>
      </c>
      <c r="O12" s="169" t="str">
        <f t="shared" si="4"/>
        <v/>
      </c>
      <c r="P12" s="190" t="str">
        <f t="shared" si="0"/>
        <v>No Runner</v>
      </c>
      <c r="Q12" s="82">
        <f t="shared" si="5"/>
        <v>0</v>
      </c>
      <c r="R12" s="78" t="str">
        <f t="shared" si="1"/>
        <v/>
      </c>
      <c r="S12" s="78" t="str">
        <f t="shared" si="1"/>
        <v/>
      </c>
      <c r="T12" s="57">
        <f t="shared" si="1"/>
        <v>0</v>
      </c>
      <c r="U12" s="380"/>
      <c r="V12" s="347"/>
      <c r="W12" s="348"/>
      <c r="X12" s="349"/>
      <c r="Y12" s="380"/>
      <c r="Z12" s="254"/>
      <c r="AA12" s="255"/>
      <c r="AB12" s="256"/>
    </row>
    <row r="13" spans="1:28" ht="9.9499999999999993" customHeight="1">
      <c r="A13" s="380"/>
      <c r="B13" s="380"/>
      <c r="C13" s="383"/>
      <c r="D13" s="384"/>
      <c r="E13" s="335"/>
      <c r="F13" s="336"/>
      <c r="G13" s="336"/>
      <c r="H13" s="29" t="str">
        <f t="shared" si="6"/>
        <v/>
      </c>
      <c r="I13" s="19" t="str">
        <f t="shared" si="7"/>
        <v/>
      </c>
      <c r="J13" s="247"/>
      <c r="K13" s="285"/>
      <c r="L13" s="285"/>
      <c r="M13" s="167" t="str">
        <f t="shared" si="2"/>
        <v/>
      </c>
      <c r="N13" s="168" t="str">
        <f t="shared" si="3"/>
        <v/>
      </c>
      <c r="O13" s="169" t="str">
        <f t="shared" si="4"/>
        <v/>
      </c>
      <c r="P13" s="190" t="str">
        <f t="shared" si="0"/>
        <v>No Runner</v>
      </c>
      <c r="Q13" s="82">
        <f t="shared" si="5"/>
        <v>0</v>
      </c>
      <c r="R13" s="78" t="str">
        <f t="shared" si="1"/>
        <v/>
      </c>
      <c r="S13" s="78" t="str">
        <f t="shared" si="1"/>
        <v/>
      </c>
      <c r="T13" s="57">
        <f t="shared" si="1"/>
        <v>0</v>
      </c>
      <c r="U13" s="380"/>
      <c r="V13" s="341"/>
      <c r="W13" s="342"/>
      <c r="X13" s="343"/>
      <c r="Y13" s="380"/>
      <c r="Z13" s="254"/>
      <c r="AA13" s="255"/>
      <c r="AB13" s="256"/>
    </row>
    <row r="14" spans="1:28" ht="9.9499999999999993" customHeight="1">
      <c r="A14" s="380"/>
      <c r="B14" s="380"/>
      <c r="C14" s="383"/>
      <c r="D14" s="384"/>
      <c r="E14" s="335"/>
      <c r="F14" s="336"/>
      <c r="G14" s="336"/>
      <c r="H14" s="29" t="str">
        <f t="shared" si="6"/>
        <v/>
      </c>
      <c r="I14" s="19" t="str">
        <f t="shared" si="7"/>
        <v/>
      </c>
      <c r="J14" s="247"/>
      <c r="K14" s="285"/>
      <c r="L14" s="285"/>
      <c r="M14" s="167" t="str">
        <f t="shared" si="2"/>
        <v/>
      </c>
      <c r="N14" s="168" t="str">
        <f t="shared" si="3"/>
        <v/>
      </c>
      <c r="O14" s="169" t="str">
        <f t="shared" si="4"/>
        <v/>
      </c>
      <c r="P14" s="190" t="str">
        <f t="shared" si="0"/>
        <v>No Runner</v>
      </c>
      <c r="Q14" s="82">
        <f t="shared" si="5"/>
        <v>0</v>
      </c>
      <c r="R14" s="78" t="str">
        <f t="shared" si="1"/>
        <v/>
      </c>
      <c r="S14" s="78" t="str">
        <f t="shared" si="1"/>
        <v/>
      </c>
      <c r="T14" s="57">
        <f t="shared" si="1"/>
        <v>0</v>
      </c>
      <c r="U14" s="380"/>
      <c r="V14" s="344"/>
      <c r="W14" s="345"/>
      <c r="X14" s="346"/>
      <c r="Y14" s="380"/>
      <c r="Z14" s="254"/>
      <c r="AA14" s="255"/>
      <c r="AB14" s="256"/>
    </row>
    <row r="15" spans="1:28" ht="9.9499999999999993" customHeight="1">
      <c r="A15" s="380"/>
      <c r="B15" s="380"/>
      <c r="C15" s="383"/>
      <c r="D15" s="384"/>
      <c r="E15" s="335"/>
      <c r="F15" s="336"/>
      <c r="G15" s="336"/>
      <c r="H15" s="29" t="str">
        <f t="shared" si="6"/>
        <v/>
      </c>
      <c r="I15" s="19" t="str">
        <f t="shared" si="7"/>
        <v/>
      </c>
      <c r="J15" s="247"/>
      <c r="K15" s="285"/>
      <c r="L15" s="285"/>
      <c r="M15" s="167" t="str">
        <f t="shared" si="2"/>
        <v/>
      </c>
      <c r="N15" s="168" t="str">
        <f t="shared" si="3"/>
        <v/>
      </c>
      <c r="O15" s="169" t="str">
        <f t="shared" si="4"/>
        <v/>
      </c>
      <c r="P15" s="190" t="str">
        <f t="shared" si="0"/>
        <v>No Runner</v>
      </c>
      <c r="Q15" s="82">
        <f t="shared" si="5"/>
        <v>0</v>
      </c>
      <c r="R15" s="78" t="str">
        <f t="shared" si="1"/>
        <v/>
      </c>
      <c r="S15" s="78" t="str">
        <f t="shared" si="1"/>
        <v/>
      </c>
      <c r="T15" s="57">
        <f t="shared" si="1"/>
        <v>0</v>
      </c>
      <c r="U15" s="380"/>
      <c r="V15" s="347"/>
      <c r="W15" s="348"/>
      <c r="X15" s="349"/>
      <c r="Y15" s="380"/>
      <c r="Z15" s="254"/>
      <c r="AA15" s="255"/>
      <c r="AB15" s="256"/>
    </row>
    <row r="16" spans="1:28" ht="9.9499999999999993" customHeight="1">
      <c r="A16" s="380"/>
      <c r="B16" s="380"/>
      <c r="C16" s="383"/>
      <c r="D16" s="384"/>
      <c r="E16" s="335"/>
      <c r="F16" s="336"/>
      <c r="G16" s="336"/>
      <c r="H16" s="29" t="str">
        <f t="shared" si="6"/>
        <v/>
      </c>
      <c r="I16" s="19" t="str">
        <f t="shared" si="7"/>
        <v/>
      </c>
      <c r="J16" s="247"/>
      <c r="K16" s="285"/>
      <c r="L16" s="285"/>
      <c r="M16" s="167" t="str">
        <f t="shared" si="2"/>
        <v/>
      </c>
      <c r="N16" s="168" t="str">
        <f t="shared" si="3"/>
        <v/>
      </c>
      <c r="O16" s="169" t="str">
        <f t="shared" si="4"/>
        <v/>
      </c>
      <c r="P16" s="190" t="str">
        <f t="shared" si="0"/>
        <v>No Runner</v>
      </c>
      <c r="Q16" s="82">
        <f t="shared" si="5"/>
        <v>0</v>
      </c>
      <c r="R16" s="78" t="str">
        <f t="shared" si="1"/>
        <v/>
      </c>
      <c r="S16" s="78" t="str">
        <f t="shared" si="1"/>
        <v/>
      </c>
      <c r="T16" s="57">
        <f t="shared" si="1"/>
        <v>0</v>
      </c>
      <c r="U16" s="380"/>
      <c r="V16" s="341"/>
      <c r="W16" s="342"/>
      <c r="X16" s="343"/>
      <c r="Y16" s="380"/>
      <c r="Z16" s="254"/>
      <c r="AA16" s="255"/>
      <c r="AB16" s="256"/>
    </row>
    <row r="17" spans="1:28" ht="9.9499999999999993" customHeight="1">
      <c r="A17" s="380"/>
      <c r="B17" s="380"/>
      <c r="C17" s="383"/>
      <c r="D17" s="384"/>
      <c r="E17" s="335"/>
      <c r="F17" s="336"/>
      <c r="G17" s="336"/>
      <c r="H17" s="7" t="str">
        <f t="shared" si="6"/>
        <v/>
      </c>
      <c r="I17" s="10" t="str">
        <f t="shared" si="7"/>
        <v/>
      </c>
      <c r="J17" s="249"/>
      <c r="K17" s="285"/>
      <c r="L17" s="285"/>
      <c r="M17" s="167" t="str">
        <f t="shared" si="2"/>
        <v/>
      </c>
      <c r="N17" s="168" t="str">
        <f t="shared" si="3"/>
        <v/>
      </c>
      <c r="O17" s="169" t="str">
        <f t="shared" si="4"/>
        <v/>
      </c>
      <c r="P17" s="190" t="str">
        <f t="shared" si="0"/>
        <v>No Runner</v>
      </c>
      <c r="Q17" s="82">
        <f t="shared" si="5"/>
        <v>0</v>
      </c>
      <c r="R17" s="78" t="str">
        <f t="shared" si="1"/>
        <v/>
      </c>
      <c r="S17" s="78" t="str">
        <f t="shared" si="1"/>
        <v/>
      </c>
      <c r="T17" s="57">
        <f t="shared" si="1"/>
        <v>0</v>
      </c>
      <c r="U17" s="380"/>
      <c r="V17" s="344"/>
      <c r="W17" s="345"/>
      <c r="X17" s="346"/>
      <c r="Y17" s="380"/>
      <c r="Z17" s="254"/>
      <c r="AA17" s="255"/>
      <c r="AB17" s="256"/>
    </row>
    <row r="18" spans="1:28" ht="9.9499999999999993" customHeight="1">
      <c r="A18" s="380"/>
      <c r="B18" s="380"/>
      <c r="C18" s="383"/>
      <c r="D18" s="384"/>
      <c r="E18" s="335"/>
      <c r="F18" s="336"/>
      <c r="G18" s="336"/>
      <c r="H18" s="7" t="str">
        <f t="shared" si="6"/>
        <v/>
      </c>
      <c r="I18" s="10" t="str">
        <f t="shared" si="7"/>
        <v/>
      </c>
      <c r="J18" s="249"/>
      <c r="K18" s="285"/>
      <c r="L18" s="285"/>
      <c r="M18" s="167" t="str">
        <f t="shared" si="2"/>
        <v/>
      </c>
      <c r="N18" s="168" t="str">
        <f t="shared" si="3"/>
        <v/>
      </c>
      <c r="O18" s="169" t="str">
        <f t="shared" si="4"/>
        <v/>
      </c>
      <c r="P18" s="190" t="str">
        <f t="shared" si="0"/>
        <v>No Runner</v>
      </c>
      <c r="Q18" s="82">
        <f t="shared" si="5"/>
        <v>0</v>
      </c>
      <c r="R18" s="78" t="str">
        <f t="shared" si="1"/>
        <v/>
      </c>
      <c r="S18" s="78" t="str">
        <f t="shared" si="1"/>
        <v/>
      </c>
      <c r="T18" s="57">
        <f t="shared" si="1"/>
        <v>0</v>
      </c>
      <c r="U18" s="380"/>
      <c r="V18" s="347"/>
      <c r="W18" s="348"/>
      <c r="X18" s="349"/>
      <c r="Y18" s="380"/>
      <c r="Z18" s="254"/>
      <c r="AA18" s="255"/>
      <c r="AB18" s="256"/>
    </row>
    <row r="19" spans="1:28" ht="9.9499999999999993" customHeight="1">
      <c r="A19" s="380"/>
      <c r="B19" s="380"/>
      <c r="C19" s="383"/>
      <c r="D19" s="384"/>
      <c r="E19" s="335"/>
      <c r="F19" s="336"/>
      <c r="G19" s="336"/>
      <c r="H19" s="30" t="str">
        <f t="shared" si="6"/>
        <v/>
      </c>
      <c r="I19" s="20" t="str">
        <f t="shared" si="7"/>
        <v/>
      </c>
      <c r="J19" s="247"/>
      <c r="K19" s="285"/>
      <c r="L19" s="285"/>
      <c r="M19" s="167" t="str">
        <f t="shared" si="2"/>
        <v/>
      </c>
      <c r="N19" s="168" t="str">
        <f t="shared" si="3"/>
        <v/>
      </c>
      <c r="O19" s="169" t="str">
        <f t="shared" si="4"/>
        <v/>
      </c>
      <c r="P19" s="190" t="str">
        <f t="shared" si="0"/>
        <v>No Runner</v>
      </c>
      <c r="Q19" s="82">
        <f t="shared" si="5"/>
        <v>0</v>
      </c>
      <c r="R19" s="78" t="str">
        <f t="shared" si="1"/>
        <v/>
      </c>
      <c r="S19" s="78" t="str">
        <f t="shared" si="1"/>
        <v/>
      </c>
      <c r="T19" s="57">
        <f t="shared" si="1"/>
        <v>0</v>
      </c>
      <c r="U19" s="380"/>
      <c r="V19" s="341"/>
      <c r="W19" s="342"/>
      <c r="X19" s="343"/>
      <c r="Y19" s="380"/>
      <c r="Z19" s="254"/>
      <c r="AA19" s="255"/>
      <c r="AB19" s="256"/>
    </row>
    <row r="20" spans="1:28" ht="9.9499999999999993" customHeight="1">
      <c r="A20" s="380"/>
      <c r="B20" s="380"/>
      <c r="C20" s="383"/>
      <c r="D20" s="384"/>
      <c r="E20" s="335"/>
      <c r="F20" s="336"/>
      <c r="G20" s="336"/>
      <c r="H20" s="29" t="str">
        <f t="shared" si="6"/>
        <v/>
      </c>
      <c r="I20" s="19" t="str">
        <f t="shared" si="7"/>
        <v/>
      </c>
      <c r="J20" s="247"/>
      <c r="K20" s="285"/>
      <c r="L20" s="285"/>
      <c r="M20" s="167" t="str">
        <f t="shared" si="2"/>
        <v/>
      </c>
      <c r="N20" s="168" t="str">
        <f t="shared" si="3"/>
        <v/>
      </c>
      <c r="O20" s="169" t="str">
        <f t="shared" si="4"/>
        <v/>
      </c>
      <c r="P20" s="190" t="str">
        <f t="shared" si="0"/>
        <v>No Runner</v>
      </c>
      <c r="Q20" s="82">
        <f t="shared" si="5"/>
        <v>0</v>
      </c>
      <c r="R20" s="78" t="str">
        <f t="shared" si="1"/>
        <v/>
      </c>
      <c r="S20" s="78" t="str">
        <f t="shared" si="1"/>
        <v/>
      </c>
      <c r="T20" s="57">
        <f t="shared" si="1"/>
        <v>0</v>
      </c>
      <c r="U20" s="380"/>
      <c r="V20" s="344"/>
      <c r="W20" s="345"/>
      <c r="X20" s="346"/>
      <c r="Y20" s="380"/>
      <c r="Z20" s="254"/>
      <c r="AA20" s="255"/>
      <c r="AB20" s="256"/>
    </row>
    <row r="21" spans="1:28" ht="9.9499999999999993" customHeight="1">
      <c r="A21" s="380"/>
      <c r="B21" s="380"/>
      <c r="C21" s="383"/>
      <c r="D21" s="384"/>
      <c r="E21" s="335"/>
      <c r="F21" s="336"/>
      <c r="G21" s="336"/>
      <c r="H21" s="30" t="str">
        <f t="shared" si="6"/>
        <v/>
      </c>
      <c r="I21" s="20" t="str">
        <f t="shared" si="7"/>
        <v/>
      </c>
      <c r="J21" s="247"/>
      <c r="K21" s="285"/>
      <c r="L21" s="285"/>
      <c r="M21" s="167" t="str">
        <f t="shared" si="2"/>
        <v/>
      </c>
      <c r="N21" s="168" t="str">
        <f t="shared" si="3"/>
        <v/>
      </c>
      <c r="O21" s="169" t="str">
        <f t="shared" si="4"/>
        <v/>
      </c>
      <c r="P21" s="190" t="str">
        <f t="shared" si="0"/>
        <v>No Runner</v>
      </c>
      <c r="Q21" s="82">
        <f t="shared" si="5"/>
        <v>0</v>
      </c>
      <c r="R21" s="78" t="str">
        <f t="shared" si="1"/>
        <v/>
      </c>
      <c r="S21" s="78" t="str">
        <f t="shared" si="1"/>
        <v/>
      </c>
      <c r="T21" s="57">
        <f t="shared" si="1"/>
        <v>0</v>
      </c>
      <c r="U21" s="380"/>
      <c r="V21" s="347"/>
      <c r="W21" s="348"/>
      <c r="X21" s="349"/>
      <c r="Y21" s="380"/>
      <c r="Z21" s="254"/>
      <c r="AA21" s="255"/>
      <c r="AB21" s="256"/>
    </row>
    <row r="22" spans="1:28" ht="9.9499999999999993" customHeight="1">
      <c r="A22" s="380"/>
      <c r="B22" s="380"/>
      <c r="C22" s="383"/>
      <c r="D22" s="384"/>
      <c r="E22" s="335"/>
      <c r="F22" s="336"/>
      <c r="G22" s="336"/>
      <c r="H22" s="30" t="str">
        <f t="shared" si="6"/>
        <v/>
      </c>
      <c r="I22" s="20" t="str">
        <f t="shared" si="7"/>
        <v/>
      </c>
      <c r="J22" s="247"/>
      <c r="K22" s="285"/>
      <c r="L22" s="285"/>
      <c r="M22" s="167" t="str">
        <f t="shared" si="2"/>
        <v/>
      </c>
      <c r="N22" s="168" t="str">
        <f t="shared" si="3"/>
        <v/>
      </c>
      <c r="O22" s="169" t="str">
        <f t="shared" si="4"/>
        <v/>
      </c>
      <c r="P22" s="190" t="str">
        <f t="shared" si="0"/>
        <v>No Runner</v>
      </c>
      <c r="Q22" s="82">
        <f t="shared" si="5"/>
        <v>0</v>
      </c>
      <c r="R22" s="78" t="str">
        <f t="shared" si="1"/>
        <v/>
      </c>
      <c r="S22" s="78" t="str">
        <f t="shared" si="1"/>
        <v/>
      </c>
      <c r="T22" s="57">
        <f t="shared" si="1"/>
        <v>0</v>
      </c>
      <c r="U22" s="380"/>
      <c r="V22" s="350"/>
      <c r="W22" s="351"/>
      <c r="X22" s="352"/>
      <c r="Y22" s="380"/>
      <c r="Z22" s="254"/>
      <c r="AA22" s="255"/>
      <c r="AB22" s="256"/>
    </row>
    <row r="23" spans="1:28" ht="9.9499999999999993" customHeight="1">
      <c r="A23" s="380"/>
      <c r="B23" s="380"/>
      <c r="C23" s="383"/>
      <c r="D23" s="384"/>
      <c r="E23" s="335"/>
      <c r="F23" s="336"/>
      <c r="G23" s="336"/>
      <c r="H23" s="29" t="str">
        <f t="shared" si="6"/>
        <v/>
      </c>
      <c r="I23" s="19" t="str">
        <f t="shared" si="7"/>
        <v/>
      </c>
      <c r="J23" s="247"/>
      <c r="K23" s="285"/>
      <c r="L23" s="285"/>
      <c r="M23" s="167" t="str">
        <f t="shared" si="2"/>
        <v/>
      </c>
      <c r="N23" s="168" t="str">
        <f t="shared" si="3"/>
        <v/>
      </c>
      <c r="O23" s="169" t="str">
        <f t="shared" si="4"/>
        <v/>
      </c>
      <c r="P23" s="190" t="str">
        <f t="shared" si="0"/>
        <v>No Runner</v>
      </c>
      <c r="Q23" s="82">
        <f t="shared" si="5"/>
        <v>0</v>
      </c>
      <c r="R23" s="78" t="str">
        <f t="shared" si="1"/>
        <v/>
      </c>
      <c r="S23" s="78" t="str">
        <f t="shared" si="1"/>
        <v/>
      </c>
      <c r="T23" s="57">
        <f t="shared" si="1"/>
        <v>0</v>
      </c>
      <c r="U23" s="380"/>
      <c r="V23" s="353"/>
      <c r="W23" s="354"/>
      <c r="X23" s="355"/>
      <c r="Y23" s="380"/>
      <c r="Z23" s="254"/>
      <c r="AA23" s="255"/>
      <c r="AB23" s="256"/>
    </row>
    <row r="24" spans="1:28" ht="9.9499999999999993" customHeight="1">
      <c r="A24" s="380"/>
      <c r="B24" s="380"/>
      <c r="C24" s="383"/>
      <c r="D24" s="384"/>
      <c r="E24" s="335"/>
      <c r="F24" s="336"/>
      <c r="G24" s="336"/>
      <c r="H24" s="29" t="str">
        <f t="shared" si="6"/>
        <v/>
      </c>
      <c r="I24" s="19" t="str">
        <f t="shared" si="7"/>
        <v/>
      </c>
      <c r="J24" s="247"/>
      <c r="K24" s="285"/>
      <c r="L24" s="285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1"/>
        <v>0</v>
      </c>
      <c r="U24" s="380"/>
      <c r="V24" s="356"/>
      <c r="W24" s="357"/>
      <c r="X24" s="358"/>
      <c r="Y24" s="380"/>
      <c r="Z24" s="254"/>
      <c r="AA24" s="255"/>
      <c r="AB24" s="256"/>
    </row>
    <row r="25" spans="1:28" ht="9.9499999999999993" customHeight="1">
      <c r="A25" s="380"/>
      <c r="B25" s="380"/>
      <c r="C25" s="383"/>
      <c r="D25" s="384"/>
      <c r="E25" s="335"/>
      <c r="F25" s="336"/>
      <c r="G25" s="336"/>
      <c r="H25" s="7" t="str">
        <f t="shared" si="6"/>
        <v/>
      </c>
      <c r="I25" s="10" t="str">
        <f t="shared" si="7"/>
        <v/>
      </c>
      <c r="J25" s="249"/>
      <c r="K25" s="285"/>
      <c r="L25" s="285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1"/>
        <v>0</v>
      </c>
      <c r="U25" s="380"/>
      <c r="V25" s="408"/>
      <c r="W25" s="409"/>
      <c r="X25" s="410"/>
      <c r="Y25" s="380"/>
      <c r="Z25" s="254"/>
      <c r="AA25" s="255"/>
      <c r="AB25" s="256"/>
    </row>
    <row r="26" spans="1:28" ht="9.9499999999999993" customHeight="1">
      <c r="A26" s="380"/>
      <c r="B26" s="380"/>
      <c r="C26" s="383"/>
      <c r="D26" s="384"/>
      <c r="E26" s="335"/>
      <c r="F26" s="336"/>
      <c r="G26" s="336"/>
      <c r="H26" s="7" t="str">
        <f t="shared" si="6"/>
        <v/>
      </c>
      <c r="I26" s="10" t="str">
        <f t="shared" si="7"/>
        <v/>
      </c>
      <c r="J26" s="249"/>
      <c r="K26" s="285"/>
      <c r="L26" s="285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1"/>
        <v>0</v>
      </c>
      <c r="U26" s="380"/>
      <c r="V26" s="408"/>
      <c r="W26" s="409"/>
      <c r="X26" s="410"/>
      <c r="Y26" s="380"/>
      <c r="Z26" s="254"/>
      <c r="AA26" s="255"/>
      <c r="AB26" s="256"/>
    </row>
    <row r="27" spans="1:28" ht="9.9499999999999993" customHeight="1">
      <c r="A27" s="380"/>
      <c r="B27" s="380"/>
      <c r="C27" s="383"/>
      <c r="D27" s="384"/>
      <c r="E27" s="335"/>
      <c r="F27" s="336"/>
      <c r="G27" s="336"/>
      <c r="H27" s="29" t="str">
        <f t="shared" si="6"/>
        <v/>
      </c>
      <c r="I27" s="19" t="str">
        <f t="shared" si="7"/>
        <v/>
      </c>
      <c r="J27" s="247"/>
      <c r="K27" s="285"/>
      <c r="L27" s="285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1"/>
        <v>0</v>
      </c>
      <c r="U27" s="380"/>
      <c r="V27" s="408"/>
      <c r="W27" s="409"/>
      <c r="X27" s="410"/>
      <c r="Y27" s="380"/>
      <c r="Z27" s="254"/>
      <c r="AA27" s="255"/>
      <c r="AB27" s="256"/>
    </row>
    <row r="28" spans="1:28" ht="9.9499999999999993" customHeight="1">
      <c r="A28" s="380"/>
      <c r="B28" s="380"/>
      <c r="C28" s="383"/>
      <c r="D28" s="384"/>
      <c r="E28" s="335"/>
      <c r="F28" s="336"/>
      <c r="G28" s="336"/>
      <c r="H28" s="29" t="str">
        <f t="shared" si="6"/>
        <v/>
      </c>
      <c r="I28" s="19" t="str">
        <f t="shared" si="7"/>
        <v/>
      </c>
      <c r="J28" s="247"/>
      <c r="K28" s="285"/>
      <c r="L28" s="285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1"/>
        <v>0</v>
      </c>
      <c r="U28" s="380"/>
      <c r="V28" s="408"/>
      <c r="W28" s="409"/>
      <c r="X28" s="410"/>
      <c r="Y28" s="380"/>
      <c r="Z28" s="254"/>
      <c r="AA28" s="255"/>
      <c r="AB28" s="256"/>
    </row>
    <row r="29" spans="1:28" ht="9.9499999999999993" customHeight="1">
      <c r="A29" s="380"/>
      <c r="B29" s="380"/>
      <c r="C29" s="383"/>
      <c r="D29" s="384"/>
      <c r="E29" s="335"/>
      <c r="F29" s="336"/>
      <c r="G29" s="336"/>
      <c r="H29" s="30" t="str">
        <f t="shared" si="6"/>
        <v/>
      </c>
      <c r="I29" s="20" t="str">
        <f t="shared" si="7"/>
        <v/>
      </c>
      <c r="J29" s="247"/>
      <c r="K29" s="285"/>
      <c r="L29" s="285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1"/>
        <v>0</v>
      </c>
      <c r="U29" s="380"/>
      <c r="V29" s="408"/>
      <c r="W29" s="409"/>
      <c r="X29" s="410"/>
      <c r="Y29" s="380"/>
      <c r="Z29" s="254"/>
      <c r="AA29" s="255"/>
      <c r="AB29" s="256"/>
    </row>
    <row r="30" spans="1:28" ht="9.9499999999999993" customHeight="1" thickBot="1">
      <c r="A30" s="380"/>
      <c r="B30" s="380"/>
      <c r="C30" s="383"/>
      <c r="D30" s="384"/>
      <c r="E30" s="335"/>
      <c r="F30" s="336"/>
      <c r="G30" s="336"/>
      <c r="H30" s="29" t="str">
        <f t="shared" si="6"/>
        <v/>
      </c>
      <c r="I30" s="19" t="str">
        <f t="shared" si="7"/>
        <v/>
      </c>
      <c r="J30" s="247"/>
      <c r="K30" s="285"/>
      <c r="L30" s="285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1"/>
        <v>0</v>
      </c>
      <c r="U30" s="380"/>
      <c r="V30" s="411"/>
      <c r="W30" s="412"/>
      <c r="X30" s="413"/>
      <c r="Y30" s="380"/>
      <c r="Z30" s="254"/>
      <c r="AA30" s="255"/>
      <c r="AB30" s="256"/>
    </row>
    <row r="31" spans="1:28" ht="9.9499999999999993" customHeight="1">
      <c r="A31" s="380"/>
      <c r="B31" s="380"/>
      <c r="C31" s="383"/>
      <c r="D31" s="384"/>
      <c r="E31" s="335"/>
      <c r="F31" s="336"/>
      <c r="G31" s="336"/>
      <c r="H31" s="29" t="str">
        <f t="shared" si="6"/>
        <v/>
      </c>
      <c r="I31" s="19" t="str">
        <f t="shared" si="7"/>
        <v/>
      </c>
      <c r="J31" s="247"/>
      <c r="K31" s="285"/>
      <c r="L31" s="285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1"/>
        <v>0</v>
      </c>
      <c r="U31" s="380"/>
      <c r="V31" s="42"/>
      <c r="W31" s="42"/>
      <c r="Y31" s="380"/>
      <c r="Z31" s="254"/>
      <c r="AA31" s="255"/>
      <c r="AB31" s="256"/>
    </row>
    <row r="32" spans="1:28" ht="9.9499999999999993" customHeight="1">
      <c r="A32" s="380"/>
      <c r="B32" s="380"/>
      <c r="C32" s="383"/>
      <c r="D32" s="384"/>
      <c r="E32" s="335"/>
      <c r="F32" s="336"/>
      <c r="G32" s="336"/>
      <c r="H32" s="29" t="str">
        <f t="shared" si="6"/>
        <v/>
      </c>
      <c r="I32" s="19" t="str">
        <f t="shared" si="7"/>
        <v/>
      </c>
      <c r="J32" s="247"/>
      <c r="K32" s="285"/>
      <c r="L32" s="285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1"/>
        <v>0</v>
      </c>
      <c r="U32" s="380"/>
      <c r="V32"/>
      <c r="W32"/>
      <c r="X32"/>
      <c r="Y32" s="380"/>
      <c r="Z32" s="254"/>
      <c r="AA32" s="255"/>
      <c r="AB32" s="256"/>
    </row>
    <row r="33" spans="1:29" ht="9.9499999999999993" customHeight="1">
      <c r="A33"/>
      <c r="B33"/>
      <c r="C33" s="383"/>
      <c r="D33" s="384"/>
      <c r="E33" s="335"/>
      <c r="F33" s="336"/>
      <c r="G33" s="336"/>
      <c r="H33" s="30" t="str">
        <f t="shared" si="6"/>
        <v/>
      </c>
      <c r="I33" s="20" t="str">
        <f t="shared" si="7"/>
        <v/>
      </c>
      <c r="J33" s="247"/>
      <c r="K33" s="285"/>
      <c r="L33" s="285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1"/>
        <v>0</v>
      </c>
      <c r="U33" s="380"/>
      <c r="V33"/>
      <c r="W33"/>
      <c r="X33"/>
      <c r="Y33" s="380"/>
      <c r="Z33" s="254"/>
      <c r="AA33" s="255"/>
      <c r="AB33" s="256"/>
    </row>
    <row r="34" spans="1:29" ht="9.9499999999999993" customHeight="1" thickBot="1">
      <c r="A34"/>
      <c r="B34"/>
      <c r="C34" s="383"/>
      <c r="D34" s="384"/>
      <c r="E34" s="338"/>
      <c r="F34" s="339"/>
      <c r="G34" s="339"/>
      <c r="H34" s="9" t="str">
        <f t="shared" si="6"/>
        <v/>
      </c>
      <c r="I34" s="11" t="str">
        <f t="shared" si="7"/>
        <v/>
      </c>
      <c r="J34" s="263"/>
      <c r="K34" s="286"/>
      <c r="L34" s="286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1"/>
        <v>0</v>
      </c>
      <c r="U34" s="380"/>
      <c r="V34"/>
      <c r="W34"/>
      <c r="X34"/>
      <c r="Y34" s="380"/>
      <c r="Z34" s="257"/>
      <c r="AA34" s="258"/>
      <c r="AB34" s="259"/>
    </row>
    <row r="35" spans="1:29" ht="9.9499999999999993" customHeight="1">
      <c r="A35"/>
      <c r="B35"/>
      <c r="C35" s="383"/>
      <c r="D35" s="384"/>
      <c r="E35" s="425" t="s">
        <v>7</v>
      </c>
      <c r="F35" s="426"/>
      <c r="G35" s="86">
        <v>1</v>
      </c>
      <c r="H35" s="87" t="str">
        <f t="shared" ref="H35:H46" si="8">IFERROR(VLOOKUP($G35,$P$3:$T$34,3,0),"")</f>
        <v/>
      </c>
      <c r="I35" s="87" t="str">
        <f>IFERROR(VLOOKUP($G35,$P$3:$T$34,4,0),"")</f>
        <v/>
      </c>
      <c r="J35" s="88" t="str">
        <f t="shared" ref="J35:J46" si="9">IFERROR(VLOOKUP($G35,$P$3:$T$34,5,0),"")</f>
        <v/>
      </c>
      <c r="K35" s="241" t="str">
        <f t="shared" ref="K35:K46" si="10">IFERROR(VLOOKUP($G35,$P$3:$T$34,2,0),"")</f>
        <v/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19" t="str">
        <f>C2</f>
        <v>1500m Steeplechase</v>
      </c>
      <c r="Q35"/>
      <c r="R35" s="8"/>
      <c r="S35" s="8"/>
      <c r="T35" s="8"/>
      <c r="U35"/>
      <c r="V35"/>
      <c r="W35"/>
      <c r="X35"/>
      <c r="Y35" s="380"/>
      <c r="Z35" s="41"/>
      <c r="AA35" s="41"/>
    </row>
    <row r="36" spans="1:29" ht="9.9499999999999993" customHeight="1">
      <c r="A36"/>
      <c r="B36"/>
      <c r="C36" s="383"/>
      <c r="D36" s="384"/>
      <c r="E36" s="427"/>
      <c r="F36" s="428"/>
      <c r="G36" s="89">
        <v>2</v>
      </c>
      <c r="H36" s="90" t="str">
        <f t="shared" si="8"/>
        <v/>
      </c>
      <c r="I36" s="214" t="str">
        <f t="shared" ref="I36:I46" si="11">IFERROR(VLOOKUP($G36,$P$3:$T$34,4,0),"")</f>
        <v/>
      </c>
      <c r="J36" s="91" t="str">
        <f t="shared" si="9"/>
        <v/>
      </c>
      <c r="K36" s="242" t="str">
        <f t="shared" si="10"/>
        <v/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0"/>
      <c r="Q36"/>
      <c r="R36" s="8"/>
      <c r="S36" s="8"/>
      <c r="T36" s="8"/>
      <c r="U36"/>
      <c r="V36"/>
      <c r="W36"/>
      <c r="X36"/>
      <c r="Y36" s="380"/>
      <c r="Z36" s="41"/>
      <c r="AA36" s="41"/>
    </row>
    <row r="37" spans="1:29" ht="9.9499999999999993" customHeight="1" thickBot="1">
      <c r="A37"/>
      <c r="B37"/>
      <c r="C37" s="383"/>
      <c r="D37" s="384"/>
      <c r="E37" s="427"/>
      <c r="F37" s="428"/>
      <c r="G37" s="192">
        <v>3</v>
      </c>
      <c r="H37" s="193" t="str">
        <f t="shared" si="8"/>
        <v/>
      </c>
      <c r="I37" s="215" t="str">
        <f t="shared" si="11"/>
        <v/>
      </c>
      <c r="J37" s="194" t="str">
        <f t="shared" si="9"/>
        <v/>
      </c>
      <c r="K37" s="243" t="str">
        <f t="shared" si="10"/>
        <v/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1"/>
      <c r="Q37"/>
      <c r="R37" s="8"/>
      <c r="S37" s="8"/>
      <c r="T37" s="8"/>
      <c r="U37"/>
      <c r="V37"/>
      <c r="W37"/>
      <c r="X37"/>
      <c r="Y37" s="380"/>
      <c r="Z37" s="41"/>
      <c r="AA37" s="41"/>
    </row>
    <row r="38" spans="1:29" ht="9.9499999999999993" customHeight="1">
      <c r="A38"/>
      <c r="B38"/>
      <c r="C38" s="383"/>
      <c r="D38" s="384"/>
      <c r="E38" s="427"/>
      <c r="F38" s="428"/>
      <c r="G38" s="84">
        <v>4</v>
      </c>
      <c r="H38" s="64" t="str">
        <f t="shared" si="8"/>
        <v/>
      </c>
      <c r="I38" s="198" t="str">
        <f t="shared" si="11"/>
        <v/>
      </c>
      <c r="J38" s="65" t="str">
        <f t="shared" si="9"/>
        <v/>
      </c>
      <c r="K38" s="240" t="str">
        <f t="shared" si="10"/>
        <v/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17" t="str">
        <f ca="1">Entries!A1</f>
        <v>U17 Boys</v>
      </c>
      <c r="Q38"/>
      <c r="R38" s="8"/>
      <c r="S38" s="8"/>
      <c r="T38" s="8"/>
      <c r="U38"/>
      <c r="V38"/>
      <c r="W38"/>
      <c r="X38"/>
      <c r="Y38" s="380"/>
      <c r="Z38" s="41"/>
      <c r="AA38" s="41"/>
    </row>
    <row r="39" spans="1:29" ht="9.9499999999999993" customHeight="1">
      <c r="A39"/>
      <c r="B39"/>
      <c r="C39" s="383"/>
      <c r="D39" s="384"/>
      <c r="E39" s="427"/>
      <c r="F39" s="428"/>
      <c r="G39" s="84">
        <v>5</v>
      </c>
      <c r="H39" s="64" t="str">
        <f t="shared" si="8"/>
        <v/>
      </c>
      <c r="I39" s="198" t="str">
        <f t="shared" si="11"/>
        <v/>
      </c>
      <c r="J39" s="65" t="str">
        <f t="shared" si="9"/>
        <v/>
      </c>
      <c r="K39" s="240" t="str">
        <f t="shared" si="10"/>
        <v/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17"/>
      <c r="Q39"/>
      <c r="R39" s="8"/>
      <c r="S39" s="8"/>
      <c r="T39" s="8"/>
      <c r="U39"/>
      <c r="V39"/>
      <c r="W39"/>
      <c r="X39"/>
      <c r="Y39" s="380"/>
      <c r="Z39" s="41"/>
      <c r="AA39" s="41"/>
    </row>
    <row r="40" spans="1:29" ht="9.9499999999999993" customHeight="1">
      <c r="A40"/>
      <c r="B40"/>
      <c r="C40" s="383"/>
      <c r="D40" s="384"/>
      <c r="E40" s="427"/>
      <c r="F40" s="428"/>
      <c r="G40" s="84">
        <v>6</v>
      </c>
      <c r="H40" s="64" t="str">
        <f t="shared" si="8"/>
        <v/>
      </c>
      <c r="I40" s="198" t="str">
        <f t="shared" si="11"/>
        <v/>
      </c>
      <c r="J40" s="65" t="str">
        <f t="shared" si="9"/>
        <v/>
      </c>
      <c r="K40" s="240" t="str">
        <f t="shared" si="10"/>
        <v/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17"/>
      <c r="Q40"/>
      <c r="R40" s="8"/>
      <c r="S40" s="8"/>
      <c r="T40" s="8"/>
      <c r="U40"/>
      <c r="V40"/>
      <c r="W40"/>
      <c r="X40"/>
      <c r="Y40" s="380"/>
      <c r="Z40" s="41"/>
      <c r="AA40" s="41"/>
    </row>
    <row r="41" spans="1:29" ht="9.9499999999999993" customHeight="1" thickBot="1">
      <c r="A41"/>
      <c r="B41"/>
      <c r="C41" s="383"/>
      <c r="D41" s="384"/>
      <c r="E41" s="427"/>
      <c r="F41" s="428"/>
      <c r="G41" s="84">
        <v>7</v>
      </c>
      <c r="H41" s="64" t="str">
        <f t="shared" si="8"/>
        <v/>
      </c>
      <c r="I41" s="198" t="str">
        <f t="shared" si="11"/>
        <v/>
      </c>
      <c r="J41" s="65" t="str">
        <f t="shared" si="9"/>
        <v/>
      </c>
      <c r="K41" s="240" t="str">
        <f t="shared" si="10"/>
        <v/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17"/>
      <c r="Q41"/>
      <c r="R41" s="8"/>
      <c r="S41" s="8"/>
      <c r="T41" s="8"/>
      <c r="U41"/>
      <c r="V41"/>
      <c r="W41"/>
      <c r="X41"/>
      <c r="Y41" s="380"/>
      <c r="Z41" s="41"/>
      <c r="AA41" s="41"/>
    </row>
    <row r="42" spans="1:29" ht="9.9499999999999993" customHeight="1" thickBot="1">
      <c r="A42"/>
      <c r="B42"/>
      <c r="C42" s="385"/>
      <c r="D42" s="386"/>
      <c r="E42" s="427"/>
      <c r="F42" s="428"/>
      <c r="G42" s="84">
        <v>8</v>
      </c>
      <c r="H42" s="64" t="str">
        <f t="shared" si="8"/>
        <v/>
      </c>
      <c r="I42" s="198" t="str">
        <f t="shared" si="11"/>
        <v/>
      </c>
      <c r="J42" s="65" t="str">
        <f t="shared" si="9"/>
        <v/>
      </c>
      <c r="K42" s="240" t="str">
        <f t="shared" si="10"/>
        <v/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17"/>
      <c r="Q42"/>
      <c r="R42" s="8"/>
      <c r="S42" s="8"/>
      <c r="T42" s="8"/>
      <c r="U42"/>
      <c r="V42"/>
      <c r="W42"/>
      <c r="X42"/>
      <c r="Y42" s="380"/>
      <c r="Z42" s="318" t="s">
        <v>51</v>
      </c>
      <c r="AA42" s="319" t="s">
        <v>50</v>
      </c>
      <c r="AB42" s="320"/>
    </row>
    <row r="43" spans="1:29" ht="9.9499999999999993" customHeight="1" thickBot="1">
      <c r="C43" s="321" t="s">
        <v>18</v>
      </c>
      <c r="D43" s="322"/>
      <c r="E43" s="427"/>
      <c r="F43" s="428"/>
      <c r="G43" s="84">
        <v>9</v>
      </c>
      <c r="H43" s="64" t="str">
        <f t="shared" si="8"/>
        <v/>
      </c>
      <c r="I43" s="198" t="str">
        <f t="shared" si="11"/>
        <v/>
      </c>
      <c r="J43" s="65" t="str">
        <f t="shared" si="9"/>
        <v/>
      </c>
      <c r="K43" s="240" t="str">
        <f t="shared" si="10"/>
        <v/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17"/>
      <c r="Q43"/>
      <c r="Z43" s="253">
        <v>411</v>
      </c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3.0613425925925925E-3</v>
      </c>
      <c r="E44" s="427"/>
      <c r="F44" s="428"/>
      <c r="G44" s="84">
        <v>10</v>
      </c>
      <c r="H44" s="64" t="str">
        <f t="shared" si="8"/>
        <v/>
      </c>
      <c r="I44" s="198" t="str">
        <f t="shared" si="11"/>
        <v/>
      </c>
      <c r="J44" s="65" t="str">
        <f t="shared" si="9"/>
        <v/>
      </c>
      <c r="K44" s="240" t="str">
        <f t="shared" si="10"/>
        <v/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17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3.1481481481481482E-3</v>
      </c>
      <c r="E45" s="427"/>
      <c r="F45" s="428"/>
      <c r="G45" s="84">
        <v>11</v>
      </c>
      <c r="H45" s="64" t="str">
        <f t="shared" si="8"/>
        <v/>
      </c>
      <c r="I45" s="198" t="str">
        <f t="shared" si="11"/>
        <v/>
      </c>
      <c r="J45" s="65" t="str">
        <f t="shared" si="9"/>
        <v/>
      </c>
      <c r="K45" s="240" t="str">
        <f t="shared" si="10"/>
        <v/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17"/>
      <c r="Q45"/>
    </row>
    <row r="46" spans="1:29" ht="9.9499999999999993" customHeight="1" thickBot="1">
      <c r="C46" s="97" t="s">
        <v>16</v>
      </c>
      <c r="D46" s="280">
        <v>3.2407407407407406E-3</v>
      </c>
      <c r="E46" s="429"/>
      <c r="F46" s="430"/>
      <c r="G46" s="85">
        <v>12</v>
      </c>
      <c r="H46" s="66" t="str">
        <f t="shared" si="8"/>
        <v/>
      </c>
      <c r="I46" s="199" t="str">
        <f t="shared" si="11"/>
        <v/>
      </c>
      <c r="J46" s="67" t="str">
        <f t="shared" si="9"/>
        <v/>
      </c>
      <c r="K46" s="244" t="str">
        <f t="shared" si="10"/>
        <v/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18"/>
      <c r="Q46"/>
    </row>
  </sheetData>
  <sheetProtection sheet="1" objects="1" scenarios="1"/>
  <mergeCells count="25">
    <mergeCell ref="Q2:T2"/>
    <mergeCell ref="U2:U34"/>
    <mergeCell ref="V2:X3"/>
    <mergeCell ref="Y2:Y42"/>
    <mergeCell ref="Z2:AB2"/>
    <mergeCell ref="V4:X6"/>
    <mergeCell ref="V7:X9"/>
    <mergeCell ref="V10:X12"/>
    <mergeCell ref="V13:X15"/>
    <mergeCell ref="V16:X18"/>
    <mergeCell ref="A1:B1"/>
    <mergeCell ref="C1:AB1"/>
    <mergeCell ref="A2:B32"/>
    <mergeCell ref="C2:D42"/>
    <mergeCell ref="E2:G2"/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</mergeCells>
  <phoneticPr fontId="11" type="noConversion"/>
  <conditionalFormatting sqref="G35:G46">
    <cfRule type="cellIs" dxfId="60" priority="1" operator="between">
      <formula>2.9</formula>
      <formula>3.1</formula>
    </cfRule>
    <cfRule type="cellIs" dxfId="59" priority="2" operator="between">
      <formula>1.9</formula>
      <formula>2.1</formula>
    </cfRule>
    <cfRule type="cellIs" dxfId="58" priority="3" operator="between">
      <formula>0.9</formula>
      <formula>1.1</formula>
    </cfRule>
  </conditionalFormatting>
  <conditionalFormatting sqref="P3:P34">
    <cfRule type="cellIs" dxfId="57" priority="4" operator="between">
      <formula>2.9</formula>
      <formula>3.1</formula>
    </cfRule>
    <cfRule type="cellIs" dxfId="56" priority="5" operator="between">
      <formula>1.9</formula>
      <formula>2.1</formula>
    </cfRule>
    <cfRule type="cellIs" dxfId="55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E12" zoomScaleNormal="100" workbookViewId="0">
      <selection activeCell="G35" sqref="G35:K39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9.28515625" style="150" hidden="1" customWidth="1"/>
    <col min="17" max="18" width="9.7109375" style="44" hidden="1" customWidth="1"/>
    <col min="19" max="19" width="12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2.710937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28</v>
      </c>
      <c r="D2" s="382"/>
      <c r="E2" s="431" t="s">
        <v>2</v>
      </c>
      <c r="F2" s="387"/>
      <c r="G2" s="387"/>
      <c r="H2" s="74" t="s">
        <v>1</v>
      </c>
      <c r="I2" s="76" t="s">
        <v>40</v>
      </c>
      <c r="J2" s="71" t="s">
        <v>8</v>
      </c>
      <c r="K2" s="71" t="s">
        <v>27</v>
      </c>
      <c r="L2" s="173" t="s">
        <v>15</v>
      </c>
      <c r="M2" s="163" t="s">
        <v>17</v>
      </c>
      <c r="N2" s="162" t="s">
        <v>16</v>
      </c>
      <c r="O2" s="75" t="s">
        <v>5</v>
      </c>
      <c r="P2" s="423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0" t="s">
        <v>7</v>
      </c>
      <c r="F3" s="441"/>
      <c r="G3" s="441"/>
      <c r="H3" s="99" t="str">
        <f>IFERROR(VLOOKUP($J3,$Y$2:$AB$34,2,0),"")</f>
        <v>Lucas  Titchmarsh</v>
      </c>
      <c r="I3" s="211" t="str">
        <f>IFERROR(VLOOKUP($J3,$Y$2:$AB$34,3,0),"")</f>
        <v>Chancellor's</v>
      </c>
      <c r="J3" s="245">
        <v>164</v>
      </c>
      <c r="K3" s="246">
        <v>5.46</v>
      </c>
      <c r="L3" s="164" t="str">
        <f>IF($K3=$D$44,"Equal",IF($K3&gt;=$D$44,IF($K3&gt;0,"NEW","" )," "))</f>
        <v xml:space="preserve"> </v>
      </c>
      <c r="M3" s="165" t="str">
        <f>IF($K3&gt;=$D$45,IF($K3&gt;0,"YES","" )," ")</f>
        <v xml:space="preserve"> </v>
      </c>
      <c r="N3" s="166" t="str">
        <f>IF($K3&gt;=$D$46,IF($K3&gt;0,"YES","" )," ")</f>
        <v xml:space="preserve"> </v>
      </c>
      <c r="O3" s="290">
        <f>IF(K3&gt;0,RANK(K3,$K$3:$K$34,0),"No Jumper")</f>
        <v>5</v>
      </c>
      <c r="P3" s="146">
        <f>K3</f>
        <v>5.46</v>
      </c>
      <c r="Q3" s="79" t="str">
        <f t="shared" ref="Q3:R34" si="0">H3</f>
        <v>Lucas  Titchmarsh</v>
      </c>
      <c r="R3" s="79" t="str">
        <f t="shared" si="0"/>
        <v>Chancellor's</v>
      </c>
      <c r="S3" s="52">
        <f>J3</f>
        <v>164</v>
      </c>
      <c r="T3" s="380"/>
      <c r="U3" s="435"/>
      <c r="V3" s="436"/>
      <c r="W3" s="437"/>
      <c r="X3" s="380"/>
      <c r="Y3" s="293">
        <v>164</v>
      </c>
      <c r="Z3" s="255" t="s">
        <v>107</v>
      </c>
      <c r="AA3" s="264" t="s">
        <v>74</v>
      </c>
    </row>
    <row r="4" spans="1:27" ht="9.9499999999999993" customHeight="1">
      <c r="A4" s="380"/>
      <c r="B4" s="380"/>
      <c r="C4" s="383"/>
      <c r="D4" s="384"/>
      <c r="E4" s="442"/>
      <c r="F4" s="443"/>
      <c r="G4" s="443"/>
      <c r="H4" s="99" t="str">
        <f>IFERROR(VLOOKUP($J4,$Y$2:$AB$34,2,0),"")</f>
        <v xml:space="preserve">Maksymilian Swiatkowski </v>
      </c>
      <c r="I4" s="99" t="str">
        <f>IFERROR(VLOOKUP($J4,$Y$2:$AB$34,3,0),"")</f>
        <v>Nicholas Breakspear</v>
      </c>
      <c r="J4" s="247">
        <v>357</v>
      </c>
      <c r="K4" s="248">
        <v>5.5</v>
      </c>
      <c r="L4" s="167" t="str">
        <f t="shared" ref="L4:L46" si="1">IF($K4=$D$44,"Equal",IF($K4&gt;=$D$44,IF($K4&gt;0,"NEW","" )," "))</f>
        <v xml:space="preserve"> </v>
      </c>
      <c r="M4" s="168" t="str">
        <f t="shared" ref="M4:M46" si="2">IF($K4&gt;=$D$45,IF($K4&gt;0,"YES","" )," ")</f>
        <v xml:space="preserve"> </v>
      </c>
      <c r="N4" s="169" t="str">
        <f t="shared" ref="N4:N46" si="3">IF($K4&gt;=$D$46,IF($K4&gt;0,"YES","" )," ")</f>
        <v xml:space="preserve"> </v>
      </c>
      <c r="O4" s="291">
        <f t="shared" ref="O4:O33" si="4">IF(K4&gt;0,RANK(K4,$K$3:$K$34,0),"No Jumper")</f>
        <v>4</v>
      </c>
      <c r="P4" s="147">
        <f t="shared" ref="P4:P34" si="5">K4</f>
        <v>5.5</v>
      </c>
      <c r="Q4" s="78" t="str">
        <f t="shared" si="0"/>
        <v xml:space="preserve">Maksymilian Swiatkowski </v>
      </c>
      <c r="R4" s="78" t="str">
        <f t="shared" si="0"/>
        <v>Nicholas Breakspear</v>
      </c>
      <c r="S4" s="57">
        <f t="shared" ref="S4:S34" si="6">J4</f>
        <v>357</v>
      </c>
      <c r="T4" s="380"/>
      <c r="U4" s="402" t="s">
        <v>20</v>
      </c>
      <c r="V4" s="403"/>
      <c r="W4" s="404"/>
      <c r="X4" s="380"/>
      <c r="Y4" s="254">
        <v>242</v>
      </c>
      <c r="Z4" s="255" t="s">
        <v>108</v>
      </c>
      <c r="AA4" s="264" t="s">
        <v>109</v>
      </c>
    </row>
    <row r="5" spans="1:27" ht="9.9499999999999993" customHeight="1">
      <c r="A5" s="380"/>
      <c r="B5" s="380"/>
      <c r="C5" s="383"/>
      <c r="D5" s="384"/>
      <c r="E5" s="442"/>
      <c r="F5" s="443"/>
      <c r="G5" s="443"/>
      <c r="H5" s="99" t="str">
        <f t="shared" ref="H5:H34" si="7">IFERROR(VLOOKUP($J5,$Y$2:$AB$34,2,0),"")</f>
        <v>George Sutcliffe</v>
      </c>
      <c r="I5" s="99" t="str">
        <f t="shared" ref="I5:I34" si="8">IFERROR(VLOOKUP($J5,$Y$2:$AB$34,3,0),"")</f>
        <v>Nicholas Breakspear</v>
      </c>
      <c r="J5" s="247">
        <v>358</v>
      </c>
      <c r="K5" s="248">
        <v>5.68</v>
      </c>
      <c r="L5" s="167" t="str">
        <f t="shared" si="1"/>
        <v xml:space="preserve"> </v>
      </c>
      <c r="M5" s="168" t="str">
        <f t="shared" si="2"/>
        <v xml:space="preserve"> </v>
      </c>
      <c r="N5" s="169" t="str">
        <f t="shared" si="3"/>
        <v xml:space="preserve"> </v>
      </c>
      <c r="O5" s="291">
        <f t="shared" si="4"/>
        <v>2</v>
      </c>
      <c r="P5" s="147">
        <f t="shared" si="5"/>
        <v>5.68</v>
      </c>
      <c r="Q5" s="78" t="str">
        <f t="shared" si="0"/>
        <v>George Sutcliffe</v>
      </c>
      <c r="R5" s="78" t="str">
        <f t="shared" si="0"/>
        <v>Nicholas Breakspear</v>
      </c>
      <c r="S5" s="57">
        <f t="shared" si="6"/>
        <v>358</v>
      </c>
      <c r="T5" s="380"/>
      <c r="U5" s="405"/>
      <c r="V5" s="406"/>
      <c r="W5" s="407"/>
      <c r="X5" s="380"/>
      <c r="Y5" s="254">
        <v>278</v>
      </c>
      <c r="Z5" s="255" t="s">
        <v>130</v>
      </c>
      <c r="AA5" s="264" t="s">
        <v>128</v>
      </c>
    </row>
    <row r="6" spans="1:27" ht="9.9499999999999993" customHeight="1">
      <c r="A6" s="380"/>
      <c r="B6" s="380"/>
      <c r="C6" s="383"/>
      <c r="D6" s="384"/>
      <c r="E6" s="442"/>
      <c r="F6" s="443"/>
      <c r="G6" s="443"/>
      <c r="H6" s="99" t="str">
        <f t="shared" si="7"/>
        <v>Louis  Willson</v>
      </c>
      <c r="I6" s="99" t="str">
        <f t="shared" si="8"/>
        <v>Roundwood Park</v>
      </c>
      <c r="J6" s="247">
        <v>451</v>
      </c>
      <c r="K6" s="248">
        <v>5.73</v>
      </c>
      <c r="L6" s="167" t="str">
        <f t="shared" si="1"/>
        <v xml:space="preserve"> </v>
      </c>
      <c r="M6" s="168" t="str">
        <f t="shared" si="2"/>
        <v xml:space="preserve"> </v>
      </c>
      <c r="N6" s="169" t="str">
        <f t="shared" si="3"/>
        <v xml:space="preserve"> </v>
      </c>
      <c r="O6" s="291">
        <f t="shared" si="4"/>
        <v>1</v>
      </c>
      <c r="P6" s="147">
        <f t="shared" si="5"/>
        <v>5.73</v>
      </c>
      <c r="Q6" s="78" t="str">
        <f t="shared" si="0"/>
        <v>Louis  Willson</v>
      </c>
      <c r="R6" s="78" t="str">
        <f t="shared" si="0"/>
        <v>Roundwood Park</v>
      </c>
      <c r="S6" s="57">
        <f t="shared" si="6"/>
        <v>451</v>
      </c>
      <c r="T6" s="380"/>
      <c r="U6" s="405"/>
      <c r="V6" s="406"/>
      <c r="W6" s="407"/>
      <c r="X6" s="380"/>
      <c r="Y6" s="254">
        <v>357</v>
      </c>
      <c r="Z6" s="255" t="s">
        <v>110</v>
      </c>
      <c r="AA6" s="264" t="s">
        <v>96</v>
      </c>
    </row>
    <row r="7" spans="1:27" ht="9.9499999999999993" customHeight="1">
      <c r="A7" s="380"/>
      <c r="B7" s="380"/>
      <c r="C7" s="383"/>
      <c r="D7" s="384"/>
      <c r="E7" s="442"/>
      <c r="F7" s="443"/>
      <c r="G7" s="443"/>
      <c r="H7" s="99" t="str">
        <f t="shared" si="7"/>
        <v>Anthony Berry</v>
      </c>
      <c r="I7" s="99" t="str">
        <f t="shared" si="8"/>
        <v xml:space="preserve">St Albans School </v>
      </c>
      <c r="J7" s="247">
        <v>585</v>
      </c>
      <c r="K7" s="248">
        <v>5.55</v>
      </c>
      <c r="L7" s="167" t="str">
        <f t="shared" si="1"/>
        <v xml:space="preserve"> </v>
      </c>
      <c r="M7" s="168" t="str">
        <f t="shared" si="2"/>
        <v xml:space="preserve"> </v>
      </c>
      <c r="N7" s="169" t="str">
        <f t="shared" si="3"/>
        <v xml:space="preserve"> </v>
      </c>
      <c r="O7" s="291">
        <f t="shared" si="4"/>
        <v>3</v>
      </c>
      <c r="P7" s="147">
        <f t="shared" si="5"/>
        <v>5.55</v>
      </c>
      <c r="Q7" s="78" t="str">
        <f t="shared" si="0"/>
        <v>Anthony Berry</v>
      </c>
      <c r="R7" s="78" t="str">
        <f t="shared" si="0"/>
        <v xml:space="preserve">St Albans School </v>
      </c>
      <c r="S7" s="57">
        <f t="shared" si="6"/>
        <v>585</v>
      </c>
      <c r="T7" s="380"/>
      <c r="U7" s="402" t="s">
        <v>61</v>
      </c>
      <c r="V7" s="403"/>
      <c r="W7" s="404"/>
      <c r="X7" s="380"/>
      <c r="Y7" s="254">
        <v>358</v>
      </c>
      <c r="Z7" s="255" t="s">
        <v>156</v>
      </c>
      <c r="AA7" s="264" t="s">
        <v>96</v>
      </c>
    </row>
    <row r="8" spans="1:27" ht="9.9499999999999993" customHeight="1">
      <c r="A8" s="380"/>
      <c r="B8" s="380"/>
      <c r="C8" s="383"/>
      <c r="D8" s="384"/>
      <c r="E8" s="442"/>
      <c r="F8" s="443"/>
      <c r="G8" s="443"/>
      <c r="H8" s="99" t="str">
        <f t="shared" si="7"/>
        <v/>
      </c>
      <c r="I8" s="99" t="str">
        <f t="shared" si="8"/>
        <v/>
      </c>
      <c r="J8" s="247"/>
      <c r="K8" s="248"/>
      <c r="L8" s="167" t="str">
        <f t="shared" si="1"/>
        <v xml:space="preserve"> </v>
      </c>
      <c r="M8" s="168" t="str">
        <f t="shared" si="2"/>
        <v xml:space="preserve"> </v>
      </c>
      <c r="N8" s="169" t="str">
        <f t="shared" si="3"/>
        <v xml:space="preserve"> </v>
      </c>
      <c r="O8" s="291" t="str">
        <f t="shared" si="4"/>
        <v>No Jumper</v>
      </c>
      <c r="P8" s="147">
        <f t="shared" si="5"/>
        <v>0</v>
      </c>
      <c r="Q8" s="78" t="str">
        <f t="shared" si="0"/>
        <v/>
      </c>
      <c r="R8" s="78" t="str">
        <f t="shared" si="0"/>
        <v/>
      </c>
      <c r="S8" s="57">
        <f t="shared" si="6"/>
        <v>0</v>
      </c>
      <c r="T8" s="380"/>
      <c r="U8" s="405"/>
      <c r="V8" s="406"/>
      <c r="W8" s="407"/>
      <c r="X8" s="380"/>
      <c r="Y8" s="254">
        <v>451</v>
      </c>
      <c r="Z8" s="255" t="s">
        <v>215</v>
      </c>
      <c r="AA8" s="264" t="s">
        <v>68</v>
      </c>
    </row>
    <row r="9" spans="1:27" ht="9.9499999999999993" customHeight="1">
      <c r="A9" s="380"/>
      <c r="B9" s="380"/>
      <c r="C9" s="383"/>
      <c r="D9" s="384"/>
      <c r="E9" s="442"/>
      <c r="F9" s="443"/>
      <c r="G9" s="443"/>
      <c r="H9" s="99" t="str">
        <f t="shared" si="7"/>
        <v/>
      </c>
      <c r="I9" s="99" t="str">
        <f t="shared" si="8"/>
        <v/>
      </c>
      <c r="J9" s="247"/>
      <c r="K9" s="248"/>
      <c r="L9" s="167" t="str">
        <f t="shared" si="1"/>
        <v xml:space="preserve"> </v>
      </c>
      <c r="M9" s="168" t="str">
        <f t="shared" si="2"/>
        <v xml:space="preserve"> </v>
      </c>
      <c r="N9" s="169" t="str">
        <f t="shared" si="3"/>
        <v xml:space="preserve"> </v>
      </c>
      <c r="O9" s="291" t="str">
        <f t="shared" si="4"/>
        <v>No Jumper</v>
      </c>
      <c r="P9" s="147">
        <f t="shared" si="5"/>
        <v>0</v>
      </c>
      <c r="Q9" s="78" t="str">
        <f t="shared" si="0"/>
        <v/>
      </c>
      <c r="R9" s="78" t="str">
        <f t="shared" si="0"/>
        <v/>
      </c>
      <c r="S9" s="57">
        <f t="shared" si="6"/>
        <v>0</v>
      </c>
      <c r="T9" s="380"/>
      <c r="U9" s="405"/>
      <c r="V9" s="406"/>
      <c r="W9" s="407"/>
      <c r="X9" s="380"/>
      <c r="Y9" s="254">
        <v>539</v>
      </c>
      <c r="Z9" s="255" t="s">
        <v>216</v>
      </c>
      <c r="AA9" s="264" t="s">
        <v>86</v>
      </c>
    </row>
    <row r="10" spans="1:27" ht="9.9499999999999993" customHeight="1">
      <c r="A10" s="380"/>
      <c r="B10" s="380"/>
      <c r="C10" s="383"/>
      <c r="D10" s="384"/>
      <c r="E10" s="442"/>
      <c r="F10" s="443"/>
      <c r="G10" s="443"/>
      <c r="H10" s="99" t="str">
        <f t="shared" si="7"/>
        <v/>
      </c>
      <c r="I10" s="99" t="str">
        <f t="shared" si="8"/>
        <v/>
      </c>
      <c r="J10" s="247"/>
      <c r="K10" s="248"/>
      <c r="L10" s="167" t="str">
        <f t="shared" si="1"/>
        <v xml:space="preserve"> </v>
      </c>
      <c r="M10" s="168" t="str">
        <f t="shared" si="2"/>
        <v xml:space="preserve"> </v>
      </c>
      <c r="N10" s="169" t="str">
        <f t="shared" si="3"/>
        <v xml:space="preserve"> </v>
      </c>
      <c r="O10" s="291" t="str">
        <f t="shared" si="4"/>
        <v>No Jumper</v>
      </c>
      <c r="P10" s="147">
        <f t="shared" si="5"/>
        <v>0</v>
      </c>
      <c r="Q10" s="78" t="str">
        <f t="shared" si="0"/>
        <v/>
      </c>
      <c r="R10" s="78" t="str">
        <f t="shared" si="0"/>
        <v/>
      </c>
      <c r="S10" s="57">
        <f t="shared" si="6"/>
        <v>0</v>
      </c>
      <c r="T10" s="380"/>
      <c r="U10" s="341" t="s">
        <v>62</v>
      </c>
      <c r="V10" s="342"/>
      <c r="W10" s="343"/>
      <c r="X10" s="380"/>
      <c r="Y10" s="254">
        <v>585</v>
      </c>
      <c r="Z10" s="255" t="s">
        <v>217</v>
      </c>
      <c r="AA10" s="264" t="s">
        <v>87</v>
      </c>
    </row>
    <row r="11" spans="1:27" ht="9.9499999999999993" customHeight="1">
      <c r="A11" s="380"/>
      <c r="B11" s="380"/>
      <c r="C11" s="383"/>
      <c r="D11" s="384"/>
      <c r="E11" s="442"/>
      <c r="F11" s="443"/>
      <c r="G11" s="443"/>
      <c r="H11" s="99" t="str">
        <f t="shared" si="7"/>
        <v/>
      </c>
      <c r="I11" s="99" t="str">
        <f t="shared" si="8"/>
        <v/>
      </c>
      <c r="J11" s="247"/>
      <c r="K11" s="248"/>
      <c r="L11" s="167" t="str">
        <f t="shared" si="1"/>
        <v xml:space="preserve"> </v>
      </c>
      <c r="M11" s="168" t="str">
        <f t="shared" si="2"/>
        <v xml:space="preserve"> </v>
      </c>
      <c r="N11" s="169" t="str">
        <f t="shared" si="3"/>
        <v xml:space="preserve"> </v>
      </c>
      <c r="O11" s="291" t="str">
        <f t="shared" si="4"/>
        <v>No Jumper</v>
      </c>
      <c r="P11" s="147">
        <f t="shared" si="5"/>
        <v>0</v>
      </c>
      <c r="Q11" s="78" t="str">
        <f t="shared" si="0"/>
        <v/>
      </c>
      <c r="R11" s="78" t="str">
        <f t="shared" si="0"/>
        <v/>
      </c>
      <c r="S11" s="57">
        <f t="shared" si="6"/>
        <v>0</v>
      </c>
      <c r="T11" s="380"/>
      <c r="U11" s="344"/>
      <c r="V11" s="345"/>
      <c r="W11" s="346"/>
      <c r="X11" s="380"/>
      <c r="Y11" s="254">
        <v>602</v>
      </c>
      <c r="Z11" s="255" t="s">
        <v>190</v>
      </c>
      <c r="AA11" s="264" t="s">
        <v>115</v>
      </c>
    </row>
    <row r="12" spans="1:27" ht="9.9499999999999993" customHeight="1">
      <c r="A12" s="380"/>
      <c r="B12" s="380"/>
      <c r="C12" s="383"/>
      <c r="D12" s="384"/>
      <c r="E12" s="442"/>
      <c r="F12" s="443"/>
      <c r="G12" s="443"/>
      <c r="H12" s="99" t="str">
        <f t="shared" si="7"/>
        <v/>
      </c>
      <c r="I12" s="99" t="str">
        <f t="shared" si="8"/>
        <v/>
      </c>
      <c r="J12" s="247"/>
      <c r="K12" s="248"/>
      <c r="L12" s="167" t="str">
        <f t="shared" si="1"/>
        <v xml:space="preserve"> </v>
      </c>
      <c r="M12" s="168" t="str">
        <f t="shared" si="2"/>
        <v xml:space="preserve"> </v>
      </c>
      <c r="N12" s="169" t="str">
        <f t="shared" si="3"/>
        <v xml:space="preserve"> </v>
      </c>
      <c r="O12" s="291" t="str">
        <f t="shared" si="4"/>
        <v>No Jumper</v>
      </c>
      <c r="P12" s="147">
        <f t="shared" si="5"/>
        <v>0</v>
      </c>
      <c r="Q12" s="78" t="str">
        <f t="shared" si="0"/>
        <v/>
      </c>
      <c r="R12" s="78" t="str">
        <f t="shared" si="0"/>
        <v/>
      </c>
      <c r="S12" s="57">
        <f t="shared" si="6"/>
        <v>0</v>
      </c>
      <c r="T12" s="380"/>
      <c r="U12" s="347"/>
      <c r="V12" s="348"/>
      <c r="W12" s="349"/>
      <c r="X12" s="380"/>
      <c r="Y12" s="254">
        <v>758</v>
      </c>
      <c r="Z12" s="255" t="s">
        <v>146</v>
      </c>
      <c r="AA12" s="264" t="s">
        <v>118</v>
      </c>
    </row>
    <row r="13" spans="1:27" ht="9.9499999999999993" customHeight="1">
      <c r="A13" s="380"/>
      <c r="B13" s="380"/>
      <c r="C13" s="383"/>
      <c r="D13" s="384"/>
      <c r="E13" s="442"/>
      <c r="F13" s="443"/>
      <c r="G13" s="443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1"/>
        <v xml:space="preserve"> </v>
      </c>
      <c r="M13" s="168" t="str">
        <f t="shared" si="2"/>
        <v xml:space="preserve"> </v>
      </c>
      <c r="N13" s="169" t="str">
        <f t="shared" si="3"/>
        <v xml:space="preserve"> </v>
      </c>
      <c r="O13" s="291" t="str">
        <f t="shared" si="4"/>
        <v>No Jumper</v>
      </c>
      <c r="P13" s="147">
        <f t="shared" si="5"/>
        <v>0</v>
      </c>
      <c r="Q13" s="78" t="str">
        <f t="shared" si="0"/>
        <v/>
      </c>
      <c r="R13" s="78" t="str">
        <f t="shared" si="0"/>
        <v/>
      </c>
      <c r="S13" s="57">
        <f t="shared" si="6"/>
        <v>0</v>
      </c>
      <c r="T13" s="380"/>
      <c r="U13" s="341" t="s">
        <v>63</v>
      </c>
      <c r="V13" s="342"/>
      <c r="W13" s="343"/>
      <c r="X13" s="380"/>
      <c r="Y13" s="254"/>
      <c r="Z13" s="255"/>
      <c r="AA13" s="264"/>
    </row>
    <row r="14" spans="1:27" ht="9.9499999999999993" customHeight="1">
      <c r="A14" s="380"/>
      <c r="B14" s="380"/>
      <c r="C14" s="383"/>
      <c r="D14" s="384"/>
      <c r="E14" s="442"/>
      <c r="F14" s="443"/>
      <c r="G14" s="443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1"/>
        <v xml:space="preserve"> </v>
      </c>
      <c r="M14" s="168" t="str">
        <f t="shared" si="2"/>
        <v xml:space="preserve"> </v>
      </c>
      <c r="N14" s="169" t="str">
        <f t="shared" si="3"/>
        <v xml:space="preserve"> </v>
      </c>
      <c r="O14" s="291" t="str">
        <f t="shared" si="4"/>
        <v>No Jumper</v>
      </c>
      <c r="P14" s="147">
        <f t="shared" si="5"/>
        <v>0</v>
      </c>
      <c r="Q14" s="78" t="str">
        <f t="shared" si="0"/>
        <v/>
      </c>
      <c r="R14" s="78" t="str">
        <f t="shared" si="0"/>
        <v/>
      </c>
      <c r="S14" s="57">
        <f t="shared" si="6"/>
        <v>0</v>
      </c>
      <c r="T14" s="380"/>
      <c r="U14" s="344"/>
      <c r="V14" s="345"/>
      <c r="W14" s="346"/>
      <c r="X14" s="380"/>
      <c r="Y14" s="254"/>
      <c r="Z14" s="255"/>
      <c r="AA14" s="264"/>
    </row>
    <row r="15" spans="1:27" ht="9.9499999999999993" customHeight="1">
      <c r="A15" s="380"/>
      <c r="B15" s="380"/>
      <c r="C15" s="383"/>
      <c r="D15" s="384"/>
      <c r="E15" s="442"/>
      <c r="F15" s="443"/>
      <c r="G15" s="443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1"/>
        <v xml:space="preserve"> </v>
      </c>
      <c r="M15" s="168" t="str">
        <f t="shared" si="2"/>
        <v xml:space="preserve"> </v>
      </c>
      <c r="N15" s="169" t="str">
        <f t="shared" si="3"/>
        <v xml:space="preserve"> </v>
      </c>
      <c r="O15" s="291" t="str">
        <f t="shared" si="4"/>
        <v>No Jumper</v>
      </c>
      <c r="P15" s="147">
        <f t="shared" si="5"/>
        <v>0</v>
      </c>
      <c r="Q15" s="78" t="str">
        <f t="shared" si="0"/>
        <v/>
      </c>
      <c r="R15" s="78" t="str">
        <f t="shared" si="0"/>
        <v/>
      </c>
      <c r="S15" s="57">
        <f t="shared" si="6"/>
        <v>0</v>
      </c>
      <c r="T15" s="380"/>
      <c r="U15" s="347"/>
      <c r="V15" s="348"/>
      <c r="W15" s="349"/>
      <c r="X15" s="380"/>
      <c r="Y15" s="254"/>
      <c r="Z15" s="255"/>
      <c r="AA15" s="264"/>
    </row>
    <row r="16" spans="1:27" ht="9.9499999999999993" customHeight="1">
      <c r="A16" s="380"/>
      <c r="B16" s="380"/>
      <c r="C16" s="383"/>
      <c r="D16" s="384"/>
      <c r="E16" s="442"/>
      <c r="F16" s="443"/>
      <c r="G16" s="443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1"/>
        <v xml:space="preserve"> </v>
      </c>
      <c r="M16" s="168" t="str">
        <f t="shared" si="2"/>
        <v xml:space="preserve"> </v>
      </c>
      <c r="N16" s="169" t="str">
        <f t="shared" si="3"/>
        <v xml:space="preserve"> </v>
      </c>
      <c r="O16" s="291" t="str">
        <f t="shared" si="4"/>
        <v>No Jumper</v>
      </c>
      <c r="P16" s="147">
        <f t="shared" si="5"/>
        <v>0</v>
      </c>
      <c r="Q16" s="78" t="str">
        <f t="shared" si="0"/>
        <v/>
      </c>
      <c r="R16" s="78" t="str">
        <f t="shared" si="0"/>
        <v/>
      </c>
      <c r="S16" s="57">
        <f t="shared" si="6"/>
        <v>0</v>
      </c>
      <c r="T16" s="380"/>
      <c r="U16" s="341"/>
      <c r="V16" s="342"/>
      <c r="W16" s="343"/>
      <c r="X16" s="380"/>
      <c r="Y16" s="254"/>
      <c r="Z16" s="255"/>
      <c r="AA16" s="264"/>
    </row>
    <row r="17" spans="1:27" ht="9.9499999999999993" customHeight="1">
      <c r="A17" s="380"/>
      <c r="B17" s="380"/>
      <c r="C17" s="383"/>
      <c r="D17" s="384"/>
      <c r="E17" s="442"/>
      <c r="F17" s="443"/>
      <c r="G17" s="443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1"/>
        <v xml:space="preserve"> </v>
      </c>
      <c r="M17" s="168" t="str">
        <f t="shared" si="2"/>
        <v xml:space="preserve"> </v>
      </c>
      <c r="N17" s="169" t="str">
        <f t="shared" si="3"/>
        <v xml:space="preserve"> </v>
      </c>
      <c r="O17" s="291" t="str">
        <f t="shared" si="4"/>
        <v>No Jumper</v>
      </c>
      <c r="P17" s="147">
        <f t="shared" si="5"/>
        <v>0</v>
      </c>
      <c r="Q17" s="78" t="str">
        <f t="shared" si="0"/>
        <v/>
      </c>
      <c r="R17" s="78" t="str">
        <f t="shared" si="0"/>
        <v/>
      </c>
      <c r="S17" s="57">
        <f t="shared" si="6"/>
        <v>0</v>
      </c>
      <c r="T17" s="380"/>
      <c r="U17" s="344"/>
      <c r="V17" s="345"/>
      <c r="W17" s="346"/>
      <c r="X17" s="380"/>
      <c r="Y17" s="254"/>
      <c r="Z17" s="255"/>
      <c r="AA17" s="264"/>
    </row>
    <row r="18" spans="1:27" ht="9.9499999999999993" customHeight="1">
      <c r="A18" s="380"/>
      <c r="B18" s="380"/>
      <c r="C18" s="383"/>
      <c r="D18" s="384"/>
      <c r="E18" s="442"/>
      <c r="F18" s="443"/>
      <c r="G18" s="443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1"/>
        <v xml:space="preserve"> </v>
      </c>
      <c r="M18" s="168" t="str">
        <f t="shared" si="2"/>
        <v xml:space="preserve"> </v>
      </c>
      <c r="N18" s="169" t="str">
        <f t="shared" si="3"/>
        <v xml:space="preserve"> </v>
      </c>
      <c r="O18" s="291" t="str">
        <f t="shared" si="4"/>
        <v>No Jumper</v>
      </c>
      <c r="P18" s="147">
        <f t="shared" si="5"/>
        <v>0</v>
      </c>
      <c r="Q18" s="78" t="str">
        <f t="shared" si="0"/>
        <v/>
      </c>
      <c r="R18" s="78" t="str">
        <f t="shared" si="0"/>
        <v/>
      </c>
      <c r="S18" s="57">
        <f t="shared" si="6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383"/>
      <c r="D19" s="384"/>
      <c r="E19" s="442"/>
      <c r="F19" s="443"/>
      <c r="G19" s="443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1"/>
        <v xml:space="preserve"> </v>
      </c>
      <c r="M19" s="168" t="str">
        <f t="shared" si="2"/>
        <v xml:space="preserve"> </v>
      </c>
      <c r="N19" s="169" t="str">
        <f t="shared" si="3"/>
        <v xml:space="preserve"> </v>
      </c>
      <c r="O19" s="291" t="str">
        <f t="shared" si="4"/>
        <v>No Jumper</v>
      </c>
      <c r="P19" s="147">
        <f t="shared" si="5"/>
        <v>0</v>
      </c>
      <c r="Q19" s="78" t="str">
        <f t="shared" si="0"/>
        <v/>
      </c>
      <c r="R19" s="78" t="str">
        <f t="shared" si="0"/>
        <v/>
      </c>
      <c r="S19" s="57">
        <f t="shared" si="6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383"/>
      <c r="D20" s="384"/>
      <c r="E20" s="442"/>
      <c r="F20" s="443"/>
      <c r="G20" s="443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1"/>
        <v xml:space="preserve"> </v>
      </c>
      <c r="M20" s="168" t="str">
        <f t="shared" si="2"/>
        <v xml:space="preserve"> </v>
      </c>
      <c r="N20" s="169" t="str">
        <f t="shared" si="3"/>
        <v xml:space="preserve"> </v>
      </c>
      <c r="O20" s="291" t="str">
        <f t="shared" si="4"/>
        <v>No Jumper</v>
      </c>
      <c r="P20" s="147">
        <f t="shared" si="5"/>
        <v>0</v>
      </c>
      <c r="Q20" s="78" t="str">
        <f t="shared" si="0"/>
        <v/>
      </c>
      <c r="R20" s="78" t="str">
        <f t="shared" si="0"/>
        <v/>
      </c>
      <c r="S20" s="57">
        <f t="shared" si="6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383"/>
      <c r="D21" s="384"/>
      <c r="E21" s="442"/>
      <c r="F21" s="443"/>
      <c r="G21" s="443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1"/>
        <v xml:space="preserve"> </v>
      </c>
      <c r="M21" s="168" t="str">
        <f t="shared" si="2"/>
        <v xml:space="preserve"> </v>
      </c>
      <c r="N21" s="169" t="str">
        <f t="shared" si="3"/>
        <v xml:space="preserve"> </v>
      </c>
      <c r="O21" s="291" t="str">
        <f t="shared" si="4"/>
        <v>No Jumper</v>
      </c>
      <c r="P21" s="147">
        <f t="shared" si="5"/>
        <v>0</v>
      </c>
      <c r="Q21" s="78" t="str">
        <f t="shared" si="0"/>
        <v/>
      </c>
      <c r="R21" s="78" t="str">
        <f t="shared" si="0"/>
        <v/>
      </c>
      <c r="S21" s="57">
        <f t="shared" si="6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383"/>
      <c r="D22" s="384"/>
      <c r="E22" s="442"/>
      <c r="F22" s="443"/>
      <c r="G22" s="443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1"/>
        <v xml:space="preserve"> </v>
      </c>
      <c r="M22" s="168" t="str">
        <f t="shared" si="2"/>
        <v xml:space="preserve"> </v>
      </c>
      <c r="N22" s="169" t="str">
        <f t="shared" si="3"/>
        <v xml:space="preserve"> </v>
      </c>
      <c r="O22" s="291" t="str">
        <f t="shared" si="4"/>
        <v>No Jumper</v>
      </c>
      <c r="P22" s="147">
        <f t="shared" si="5"/>
        <v>0</v>
      </c>
      <c r="Q22" s="78" t="str">
        <f t="shared" si="0"/>
        <v/>
      </c>
      <c r="R22" s="78" t="str">
        <f t="shared" si="0"/>
        <v/>
      </c>
      <c r="S22" s="57">
        <f t="shared" si="6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383"/>
      <c r="D23" s="384"/>
      <c r="E23" s="442"/>
      <c r="F23" s="443"/>
      <c r="G23" s="443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1"/>
        <v xml:space="preserve"> </v>
      </c>
      <c r="M23" s="168" t="str">
        <f t="shared" si="2"/>
        <v xml:space="preserve"> </v>
      </c>
      <c r="N23" s="169" t="str">
        <f t="shared" si="3"/>
        <v xml:space="preserve"> </v>
      </c>
      <c r="O23" s="291" t="str">
        <f t="shared" si="4"/>
        <v>No Jumper</v>
      </c>
      <c r="P23" s="147">
        <f t="shared" si="5"/>
        <v>0</v>
      </c>
      <c r="Q23" s="78" t="str">
        <f t="shared" si="0"/>
        <v/>
      </c>
      <c r="R23" s="78" t="str">
        <f t="shared" si="0"/>
        <v/>
      </c>
      <c r="S23" s="57">
        <f t="shared" si="6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383"/>
      <c r="D24" s="384"/>
      <c r="E24" s="442"/>
      <c r="F24" s="443"/>
      <c r="G24" s="443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1"/>
        <v xml:space="preserve"> </v>
      </c>
      <c r="M24" s="168" t="str">
        <f t="shared" si="2"/>
        <v xml:space="preserve"> </v>
      </c>
      <c r="N24" s="169" t="str">
        <f t="shared" si="3"/>
        <v xml:space="preserve"> </v>
      </c>
      <c r="O24" s="291" t="str">
        <f t="shared" si="4"/>
        <v>No Jumper</v>
      </c>
      <c r="P24" s="147">
        <f t="shared" si="5"/>
        <v>0</v>
      </c>
      <c r="Q24" s="78" t="str">
        <f t="shared" si="0"/>
        <v/>
      </c>
      <c r="R24" s="78" t="str">
        <f t="shared" si="0"/>
        <v/>
      </c>
      <c r="S24" s="57">
        <f t="shared" si="6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383"/>
      <c r="D25" s="384"/>
      <c r="E25" s="442"/>
      <c r="F25" s="443"/>
      <c r="G25" s="443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1"/>
        <v xml:space="preserve"> </v>
      </c>
      <c r="M25" s="168" t="str">
        <f t="shared" si="2"/>
        <v xml:space="preserve"> </v>
      </c>
      <c r="N25" s="169" t="str">
        <f t="shared" si="3"/>
        <v xml:space="preserve"> </v>
      </c>
      <c r="O25" s="291" t="str">
        <f t="shared" si="4"/>
        <v>No Jumper</v>
      </c>
      <c r="P25" s="147">
        <f t="shared" si="5"/>
        <v>0</v>
      </c>
      <c r="Q25" s="78" t="str">
        <f t="shared" si="0"/>
        <v/>
      </c>
      <c r="R25" s="78" t="str">
        <f t="shared" si="0"/>
        <v/>
      </c>
      <c r="S25" s="57">
        <f t="shared" si="6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383"/>
      <c r="D26" s="384"/>
      <c r="E26" s="442"/>
      <c r="F26" s="443"/>
      <c r="G26" s="443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1"/>
        <v xml:space="preserve"> </v>
      </c>
      <c r="M26" s="168" t="str">
        <f t="shared" si="2"/>
        <v xml:space="preserve"> </v>
      </c>
      <c r="N26" s="169" t="str">
        <f t="shared" si="3"/>
        <v xml:space="preserve"> </v>
      </c>
      <c r="O26" s="291" t="str">
        <f t="shared" si="4"/>
        <v>No Jumper</v>
      </c>
      <c r="P26" s="147">
        <f t="shared" si="5"/>
        <v>0</v>
      </c>
      <c r="Q26" s="78" t="str">
        <f t="shared" si="0"/>
        <v/>
      </c>
      <c r="R26" s="78" t="str">
        <f t="shared" si="0"/>
        <v/>
      </c>
      <c r="S26" s="57">
        <f t="shared" si="6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383"/>
      <c r="D27" s="384"/>
      <c r="E27" s="442"/>
      <c r="F27" s="443"/>
      <c r="G27" s="443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1"/>
        <v xml:space="preserve"> </v>
      </c>
      <c r="M27" s="168" t="str">
        <f t="shared" si="2"/>
        <v xml:space="preserve"> </v>
      </c>
      <c r="N27" s="169" t="str">
        <f t="shared" si="3"/>
        <v xml:space="preserve"> </v>
      </c>
      <c r="O27" s="291" t="str">
        <f t="shared" si="4"/>
        <v>No Jumper</v>
      </c>
      <c r="P27" s="147">
        <f t="shared" si="5"/>
        <v>0</v>
      </c>
      <c r="Q27" s="78" t="str">
        <f t="shared" si="0"/>
        <v/>
      </c>
      <c r="R27" s="78" t="str">
        <f t="shared" si="0"/>
        <v/>
      </c>
      <c r="S27" s="57">
        <f t="shared" si="6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383"/>
      <c r="D28" s="384"/>
      <c r="E28" s="442"/>
      <c r="F28" s="443"/>
      <c r="G28" s="443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1"/>
        <v xml:space="preserve"> </v>
      </c>
      <c r="M28" s="168" t="str">
        <f t="shared" si="2"/>
        <v xml:space="preserve"> </v>
      </c>
      <c r="N28" s="169" t="str">
        <f t="shared" si="3"/>
        <v xml:space="preserve"> </v>
      </c>
      <c r="O28" s="291" t="str">
        <f t="shared" si="4"/>
        <v>No Jumper</v>
      </c>
      <c r="P28" s="147">
        <f t="shared" si="5"/>
        <v>0</v>
      </c>
      <c r="Q28" s="78" t="str">
        <f t="shared" si="0"/>
        <v/>
      </c>
      <c r="R28" s="78" t="str">
        <f t="shared" si="0"/>
        <v/>
      </c>
      <c r="S28" s="57">
        <f t="shared" si="6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383"/>
      <c r="D29" s="384"/>
      <c r="E29" s="442"/>
      <c r="F29" s="443"/>
      <c r="G29" s="443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1"/>
        <v xml:space="preserve"> </v>
      </c>
      <c r="M29" s="168" t="str">
        <f t="shared" si="2"/>
        <v xml:space="preserve"> </v>
      </c>
      <c r="N29" s="169" t="str">
        <f t="shared" si="3"/>
        <v xml:space="preserve"> </v>
      </c>
      <c r="O29" s="291" t="str">
        <f t="shared" si="4"/>
        <v>No Jumper</v>
      </c>
      <c r="P29" s="147">
        <f t="shared" si="5"/>
        <v>0</v>
      </c>
      <c r="Q29" s="78" t="str">
        <f t="shared" si="0"/>
        <v/>
      </c>
      <c r="R29" s="78" t="str">
        <f t="shared" si="0"/>
        <v/>
      </c>
      <c r="S29" s="57">
        <f t="shared" si="6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383"/>
      <c r="D30" s="384"/>
      <c r="E30" s="442"/>
      <c r="F30" s="443"/>
      <c r="G30" s="443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1"/>
        <v xml:space="preserve"> </v>
      </c>
      <c r="M30" s="168" t="str">
        <f t="shared" si="2"/>
        <v xml:space="preserve"> </v>
      </c>
      <c r="N30" s="169" t="str">
        <f t="shared" si="3"/>
        <v xml:space="preserve"> </v>
      </c>
      <c r="O30" s="291" t="str">
        <f t="shared" si="4"/>
        <v>No Jumper</v>
      </c>
      <c r="P30" s="147">
        <f t="shared" si="5"/>
        <v>0</v>
      </c>
      <c r="Q30" s="78" t="str">
        <f t="shared" si="0"/>
        <v/>
      </c>
      <c r="R30" s="78" t="str">
        <f t="shared" si="0"/>
        <v/>
      </c>
      <c r="S30" s="57">
        <f t="shared" si="6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383"/>
      <c r="D31" s="384"/>
      <c r="E31" s="442"/>
      <c r="F31" s="443"/>
      <c r="G31" s="443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1"/>
        <v xml:space="preserve"> </v>
      </c>
      <c r="M31" s="168" t="str">
        <f t="shared" si="2"/>
        <v xml:space="preserve"> </v>
      </c>
      <c r="N31" s="169" t="str">
        <f t="shared" si="3"/>
        <v xml:space="preserve"> </v>
      </c>
      <c r="O31" s="291" t="str">
        <f t="shared" si="4"/>
        <v>No Jumper</v>
      </c>
      <c r="P31" s="147">
        <f t="shared" si="5"/>
        <v>0</v>
      </c>
      <c r="Q31" s="78" t="str">
        <f t="shared" si="0"/>
        <v/>
      </c>
      <c r="R31" s="78" t="str">
        <f t="shared" si="0"/>
        <v/>
      </c>
      <c r="S31" s="57">
        <f t="shared" si="6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383"/>
      <c r="D32" s="384"/>
      <c r="E32" s="442"/>
      <c r="F32" s="443"/>
      <c r="G32" s="443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1"/>
        <v xml:space="preserve"> </v>
      </c>
      <c r="M32" s="168" t="str">
        <f t="shared" si="2"/>
        <v xml:space="preserve"> </v>
      </c>
      <c r="N32" s="169" t="str">
        <f t="shared" si="3"/>
        <v xml:space="preserve"> </v>
      </c>
      <c r="O32" s="291" t="str">
        <f t="shared" si="4"/>
        <v>No Jumper</v>
      </c>
      <c r="P32" s="147">
        <f t="shared" si="5"/>
        <v>0</v>
      </c>
      <c r="Q32" s="78" t="str">
        <f t="shared" si="0"/>
        <v/>
      </c>
      <c r="R32" s="78" t="str">
        <f t="shared" si="0"/>
        <v/>
      </c>
      <c r="S32" s="57">
        <f t="shared" si="6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383"/>
      <c r="D33" s="384"/>
      <c r="E33" s="442"/>
      <c r="F33" s="443"/>
      <c r="G33" s="443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1"/>
        <v xml:space="preserve"> </v>
      </c>
      <c r="M33" s="168" t="str">
        <f t="shared" si="2"/>
        <v xml:space="preserve"> </v>
      </c>
      <c r="N33" s="169" t="str">
        <f t="shared" si="3"/>
        <v xml:space="preserve"> </v>
      </c>
      <c r="O33" s="291" t="str">
        <f t="shared" si="4"/>
        <v>No Jumper</v>
      </c>
      <c r="P33" s="147">
        <f t="shared" si="5"/>
        <v>0</v>
      </c>
      <c r="Q33" s="78" t="str">
        <f t="shared" si="0"/>
        <v/>
      </c>
      <c r="R33" s="78" t="str">
        <f t="shared" si="0"/>
        <v/>
      </c>
      <c r="S33" s="57">
        <f t="shared" si="6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383"/>
      <c r="D34" s="384"/>
      <c r="E34" s="444"/>
      <c r="F34" s="445"/>
      <c r="G34" s="445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1"/>
        <v xml:space="preserve"> </v>
      </c>
      <c r="M34" s="171" t="str">
        <f t="shared" si="2"/>
        <v xml:space="preserve"> </v>
      </c>
      <c r="N34" s="172" t="str">
        <f t="shared" si="3"/>
        <v xml:space="preserve"> </v>
      </c>
      <c r="O34" s="292" t="str">
        <f>IF(K34&gt;0,RANK(K34,$K$3:$K$34,0),"No Jumper")</f>
        <v>No Jumper</v>
      </c>
      <c r="P34" s="148">
        <f t="shared" si="5"/>
        <v>0</v>
      </c>
      <c r="Q34" s="80" t="str">
        <f t="shared" si="0"/>
        <v/>
      </c>
      <c r="R34" s="80" t="str">
        <f t="shared" si="0"/>
        <v/>
      </c>
      <c r="S34" s="62">
        <f t="shared" si="6"/>
        <v>0</v>
      </c>
      <c r="T34" s="380"/>
      <c r="U34" s="375"/>
      <c r="V34" s="375"/>
      <c r="W34" s="375"/>
      <c r="X34" s="380"/>
      <c r="Y34" s="257"/>
      <c r="Z34" s="258"/>
      <c r="AA34" s="265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>Louis  Willson</v>
      </c>
      <c r="I35" s="213" t="str">
        <f>IFERROR(VLOOKUP($G35,$O$3:$S$34,4,0),"")</f>
        <v>Roundwood Park</v>
      </c>
      <c r="J35" s="88">
        <f>IFERROR(VLOOKUP($G35,$O$3:$S$34,5,0),"")</f>
        <v>451</v>
      </c>
      <c r="K35" s="98">
        <f>IFERROR(VLOOKUP($G35,$O$3:$S$34,2,0),0)</f>
        <v>5.73</v>
      </c>
      <c r="L35" s="179" t="str">
        <f t="shared" si="1"/>
        <v xml:space="preserve"> </v>
      </c>
      <c r="M35" s="183" t="str">
        <f t="shared" si="2"/>
        <v xml:space="preserve"> </v>
      </c>
      <c r="N35" s="186" t="str">
        <f t="shared" si="3"/>
        <v xml:space="preserve"> </v>
      </c>
      <c r="O35" s="419" t="s">
        <v>28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9">IFERROR(VLOOKUP($G36,$O$3:$S$34,3,0),"")</f>
        <v>George Sutcliffe</v>
      </c>
      <c r="I36" s="216" t="str">
        <f t="shared" ref="I36:I46" si="10">IFERROR(VLOOKUP($G36,$O$3:$S$34,4,0),"")</f>
        <v>Nicholas Breakspear</v>
      </c>
      <c r="J36" s="92">
        <f t="shared" ref="J36:J46" si="11">IFERROR(VLOOKUP($G36,$O$3:$S$34,5,0),"")</f>
        <v>358</v>
      </c>
      <c r="K36" s="154">
        <f t="shared" ref="K36:K46" si="12">IFERROR(VLOOKUP($G36,$O$3:$S$34,2,0),0)</f>
        <v>5.68</v>
      </c>
      <c r="L36" s="180" t="str">
        <f t="shared" si="1"/>
        <v xml:space="preserve"> </v>
      </c>
      <c r="M36" s="184" t="str">
        <f t="shared" si="2"/>
        <v xml:space="preserve"> </v>
      </c>
      <c r="N36" s="187" t="str">
        <f t="shared" si="3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9"/>
        <v>Anthony Berry</v>
      </c>
      <c r="I37" s="217" t="str">
        <f t="shared" si="10"/>
        <v xml:space="preserve">St Albans School </v>
      </c>
      <c r="J37" s="93">
        <f t="shared" si="11"/>
        <v>585</v>
      </c>
      <c r="K37" s="155">
        <f t="shared" si="12"/>
        <v>5.55</v>
      </c>
      <c r="L37" s="181" t="str">
        <f t="shared" si="1"/>
        <v xml:space="preserve"> </v>
      </c>
      <c r="M37" s="185" t="str">
        <f t="shared" si="2"/>
        <v xml:space="preserve"> </v>
      </c>
      <c r="N37" s="188" t="str">
        <f t="shared" si="3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9"/>
        <v xml:space="preserve">Maksymilian Swiatkowski </v>
      </c>
      <c r="I38" s="56" t="str">
        <f t="shared" si="10"/>
        <v>Nicholas Breakspear</v>
      </c>
      <c r="J38" s="53">
        <f t="shared" si="11"/>
        <v>357</v>
      </c>
      <c r="K38" s="4">
        <f t="shared" si="12"/>
        <v>5.5</v>
      </c>
      <c r="L38" s="167" t="str">
        <f t="shared" si="1"/>
        <v xml:space="preserve"> </v>
      </c>
      <c r="M38" s="168" t="str">
        <f t="shared" si="2"/>
        <v xml:space="preserve"> </v>
      </c>
      <c r="N38" s="169" t="str">
        <f t="shared" si="3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9"/>
        <v>Lucas  Titchmarsh</v>
      </c>
      <c r="I39" s="56" t="str">
        <f t="shared" si="10"/>
        <v>Chancellor's</v>
      </c>
      <c r="J39" s="53">
        <f t="shared" si="11"/>
        <v>164</v>
      </c>
      <c r="K39" s="4">
        <f t="shared" si="12"/>
        <v>5.46</v>
      </c>
      <c r="L39" s="167" t="str">
        <f t="shared" si="1"/>
        <v xml:space="preserve"> </v>
      </c>
      <c r="M39" s="168" t="str">
        <f t="shared" si="2"/>
        <v xml:space="preserve"> </v>
      </c>
      <c r="N39" s="169" t="str">
        <f t="shared" si="3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9"/>
        <v/>
      </c>
      <c r="I40" s="56" t="str">
        <f t="shared" si="10"/>
        <v/>
      </c>
      <c r="J40" s="53" t="str">
        <f t="shared" si="11"/>
        <v/>
      </c>
      <c r="K40" s="4">
        <f t="shared" si="12"/>
        <v>0</v>
      </c>
      <c r="L40" s="167" t="str">
        <f t="shared" si="1"/>
        <v xml:space="preserve"> </v>
      </c>
      <c r="M40" s="168" t="str">
        <f t="shared" si="2"/>
        <v xml:space="preserve"> </v>
      </c>
      <c r="N40" s="169" t="str">
        <f t="shared" si="3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9"/>
        <v/>
      </c>
      <c r="I41" s="56" t="str">
        <f t="shared" si="10"/>
        <v/>
      </c>
      <c r="J41" s="53" t="str">
        <f t="shared" si="11"/>
        <v/>
      </c>
      <c r="K41" s="4">
        <f t="shared" si="12"/>
        <v>0</v>
      </c>
      <c r="L41" s="167" t="str">
        <f t="shared" si="1"/>
        <v xml:space="preserve"> </v>
      </c>
      <c r="M41" s="168" t="str">
        <f t="shared" si="2"/>
        <v xml:space="preserve"> </v>
      </c>
      <c r="N41" s="169" t="str">
        <f t="shared" si="3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9"/>
        <v/>
      </c>
      <c r="I42" s="56" t="str">
        <f t="shared" si="10"/>
        <v/>
      </c>
      <c r="J42" s="53" t="str">
        <f t="shared" si="11"/>
        <v/>
      </c>
      <c r="K42" s="4">
        <f t="shared" si="12"/>
        <v>0</v>
      </c>
      <c r="L42" s="167" t="str">
        <f t="shared" si="1"/>
        <v xml:space="preserve"> </v>
      </c>
      <c r="M42" s="168" t="str">
        <f t="shared" si="2"/>
        <v xml:space="preserve"> </v>
      </c>
      <c r="N42" s="169" t="str">
        <f t="shared" si="3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9"/>
        <v/>
      </c>
      <c r="I43" s="56" t="str">
        <f t="shared" si="10"/>
        <v/>
      </c>
      <c r="J43" s="53" t="str">
        <f t="shared" si="11"/>
        <v/>
      </c>
      <c r="K43" s="4">
        <f t="shared" si="12"/>
        <v>0</v>
      </c>
      <c r="L43" s="167" t="str">
        <f t="shared" si="1"/>
        <v xml:space="preserve"> </v>
      </c>
      <c r="M43" s="168" t="str">
        <f t="shared" si="2"/>
        <v xml:space="preserve"> </v>
      </c>
      <c r="N43" s="169" t="str">
        <f t="shared" si="3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6.97</v>
      </c>
      <c r="E44" s="427"/>
      <c r="F44" s="428"/>
      <c r="G44" s="68">
        <v>10</v>
      </c>
      <c r="H44" s="157" t="str">
        <f t="shared" si="9"/>
        <v/>
      </c>
      <c r="I44" s="56" t="str">
        <f t="shared" si="10"/>
        <v/>
      </c>
      <c r="J44" s="53" t="str">
        <f t="shared" si="11"/>
        <v/>
      </c>
      <c r="K44" s="4">
        <f t="shared" si="12"/>
        <v>0</v>
      </c>
      <c r="L44" s="167" t="str">
        <f t="shared" si="1"/>
        <v xml:space="preserve"> </v>
      </c>
      <c r="M44" s="168" t="str">
        <f t="shared" si="2"/>
        <v xml:space="preserve"> </v>
      </c>
      <c r="N44" s="169" t="str">
        <f t="shared" si="3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6.8</v>
      </c>
      <c r="E45" s="427"/>
      <c r="F45" s="428"/>
      <c r="G45" s="68">
        <v>11</v>
      </c>
      <c r="H45" s="157" t="str">
        <f t="shared" si="9"/>
        <v/>
      </c>
      <c r="I45" s="56" t="str">
        <f t="shared" si="10"/>
        <v/>
      </c>
      <c r="J45" s="53" t="str">
        <f t="shared" si="11"/>
        <v/>
      </c>
      <c r="K45" s="4">
        <f t="shared" si="12"/>
        <v>0</v>
      </c>
      <c r="L45" s="167" t="str">
        <f t="shared" si="1"/>
        <v xml:space="preserve"> </v>
      </c>
      <c r="M45" s="168" t="str">
        <f t="shared" si="2"/>
        <v xml:space="preserve"> </v>
      </c>
      <c r="N45" s="169" t="str">
        <f t="shared" si="3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6.4</v>
      </c>
      <c r="E46" s="429"/>
      <c r="F46" s="430"/>
      <c r="G46" s="69">
        <v>12</v>
      </c>
      <c r="H46" s="158" t="str">
        <f t="shared" si="9"/>
        <v/>
      </c>
      <c r="I46" s="61" t="str">
        <f t="shared" si="10"/>
        <v/>
      </c>
      <c r="J46" s="58" t="str">
        <f t="shared" si="11"/>
        <v/>
      </c>
      <c r="K46" s="5">
        <f t="shared" si="12"/>
        <v>0</v>
      </c>
      <c r="L46" s="170" t="str">
        <f t="shared" si="1"/>
        <v xml:space="preserve"> </v>
      </c>
      <c r="M46" s="171" t="str">
        <f t="shared" si="2"/>
        <v xml:space="preserve"> </v>
      </c>
      <c r="N46" s="172" t="str">
        <f t="shared" si="3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>
        <v>243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O38:O46"/>
    <mergeCell ref="C43:D43"/>
    <mergeCell ref="O35:O37"/>
    <mergeCell ref="C2:D42"/>
    <mergeCell ref="Y35:AA46"/>
    <mergeCell ref="X2:X46"/>
    <mergeCell ref="U31:W46"/>
    <mergeCell ref="E35:F46"/>
    <mergeCell ref="U28:W30"/>
    <mergeCell ref="E3:G34"/>
    <mergeCell ref="U4:W6"/>
  </mergeCells>
  <phoneticPr fontId="11" type="noConversion"/>
  <conditionalFormatting sqref="G35:G46">
    <cfRule type="cellIs" dxfId="54" priority="1" operator="between">
      <formula>2.9</formula>
      <formula>3.1</formula>
    </cfRule>
    <cfRule type="cellIs" dxfId="53" priority="2" operator="between">
      <formula>1.9</formula>
      <formula>2.1</formula>
    </cfRule>
    <cfRule type="cellIs" dxfId="52" priority="3" operator="between">
      <formula>0.9</formula>
      <formula>1.1</formula>
    </cfRule>
  </conditionalFormatting>
  <conditionalFormatting sqref="O3:O34">
    <cfRule type="cellIs" dxfId="51" priority="4" operator="between">
      <formula>2.9</formula>
      <formula>3.1</formula>
    </cfRule>
    <cfRule type="cellIs" dxfId="50" priority="5" operator="between">
      <formula>1.9</formula>
      <formula>2.1</formula>
    </cfRule>
    <cfRule type="cellIs" dxfId="49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B21" zoomScale="125" zoomScaleNormal="125" workbookViewId="0">
      <selection activeCell="G35" sqref="G35:K41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6.42578125" style="150" hidden="1" customWidth="1"/>
    <col min="17" max="18" width="9.140625" style="44" hidden="1" customWidth="1"/>
    <col min="19" max="19" width="5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1.710937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29</v>
      </c>
      <c r="D2" s="382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27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0" t="s">
        <v>7</v>
      </c>
      <c r="F3" s="441"/>
      <c r="G3" s="441"/>
      <c r="H3" s="40" t="str">
        <f>IFERROR(VLOOKUP($J3,$Y$2:$AB$34,2,0),"")</f>
        <v xml:space="preserve">Miles Ohene </v>
      </c>
      <c r="I3" s="212" t="str">
        <f>IFERROR(VLOOKUP($J3,$Y$2:$AB$34,3,0),"")</f>
        <v xml:space="preserve">Aldenham </v>
      </c>
      <c r="J3" s="245">
        <v>13</v>
      </c>
      <c r="K3" s="246">
        <v>12.19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Jumper")</f>
        <v>3</v>
      </c>
      <c r="P3" s="146">
        <f>K3</f>
        <v>12.19</v>
      </c>
      <c r="Q3" s="79" t="str">
        <f>H3</f>
        <v xml:space="preserve">Miles Ohene </v>
      </c>
      <c r="R3" s="79" t="str">
        <f>I3</f>
        <v xml:space="preserve">Aldenham </v>
      </c>
      <c r="S3" s="52">
        <f t="shared" ref="S3:S34" si="3">J3</f>
        <v>13</v>
      </c>
      <c r="T3" s="380"/>
      <c r="U3" s="435"/>
      <c r="V3" s="436"/>
      <c r="W3" s="437"/>
      <c r="X3" s="380"/>
      <c r="Y3" s="254">
        <v>13</v>
      </c>
      <c r="Z3" s="255" t="s">
        <v>121</v>
      </c>
      <c r="AA3" s="264" t="s">
        <v>105</v>
      </c>
    </row>
    <row r="4" spans="1:27" ht="9.9499999999999993" customHeight="1">
      <c r="A4" s="380"/>
      <c r="B4" s="380"/>
      <c r="C4" s="383"/>
      <c r="D4" s="384"/>
      <c r="E4" s="442"/>
      <c r="F4" s="443"/>
      <c r="G4" s="443"/>
      <c r="H4" s="29" t="str">
        <f>IFERROR(VLOOKUP($J4,$Y$2:$AB$34,2,0),"")</f>
        <v>Cem  Omer</v>
      </c>
      <c r="I4" s="19" t="str">
        <f>IFERROR(VLOOKUP($J4,$Y$2:$AB$34,3,0),"")</f>
        <v>Chancellor's</v>
      </c>
      <c r="J4" s="247">
        <v>166</v>
      </c>
      <c r="K4" s="248">
        <v>10.62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Jumper")</f>
        <v>7</v>
      </c>
      <c r="P4" s="147">
        <f t="shared" ref="P4:P34" si="5">K4</f>
        <v>10.62</v>
      </c>
      <c r="Q4" s="78" t="str">
        <f t="shared" ref="Q4:R34" si="6">H4</f>
        <v>Cem  Omer</v>
      </c>
      <c r="R4" s="78" t="str">
        <f t="shared" si="6"/>
        <v>Chancellor's</v>
      </c>
      <c r="S4" s="57">
        <f t="shared" si="3"/>
        <v>166</v>
      </c>
      <c r="T4" s="380"/>
      <c r="U4" s="402" t="s">
        <v>20</v>
      </c>
      <c r="V4" s="403"/>
      <c r="W4" s="404"/>
      <c r="X4" s="380"/>
      <c r="Y4" s="254">
        <v>166</v>
      </c>
      <c r="Z4" s="255" t="s">
        <v>185</v>
      </c>
      <c r="AA4" s="264" t="s">
        <v>74</v>
      </c>
    </row>
    <row r="5" spans="1:27" ht="9.9499999999999993" customHeight="1">
      <c r="A5" s="380"/>
      <c r="B5" s="380"/>
      <c r="C5" s="383"/>
      <c r="D5" s="384"/>
      <c r="E5" s="442"/>
      <c r="F5" s="443"/>
      <c r="G5" s="443"/>
      <c r="H5" s="29" t="str">
        <f>IFERROR(VLOOKUP($J5,$Y$2:$AB$34,2,0),"")</f>
        <v>Ben  Lewis</v>
      </c>
      <c r="I5" s="19" t="str">
        <f>IFERROR(VLOOKUP($J5,$Y$2:$AB$34,3,0),"")</f>
        <v>Freman College</v>
      </c>
      <c r="J5" s="247">
        <v>188</v>
      </c>
      <c r="K5" s="248">
        <v>12.25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1</v>
      </c>
      <c r="P5" s="147">
        <f t="shared" si="5"/>
        <v>12.25</v>
      </c>
      <c r="Q5" s="78" t="str">
        <f t="shared" si="6"/>
        <v>Ben  Lewis</v>
      </c>
      <c r="R5" s="78" t="str">
        <f t="shared" si="6"/>
        <v>Freman College</v>
      </c>
      <c r="S5" s="57">
        <f t="shared" si="3"/>
        <v>188</v>
      </c>
      <c r="T5" s="380"/>
      <c r="U5" s="405"/>
      <c r="V5" s="406"/>
      <c r="W5" s="407"/>
      <c r="X5" s="380"/>
      <c r="Y5" s="254">
        <v>188</v>
      </c>
      <c r="Z5" s="255" t="s">
        <v>169</v>
      </c>
      <c r="AA5" s="264" t="s">
        <v>75</v>
      </c>
    </row>
    <row r="6" spans="1:27" ht="9.9499999999999993" customHeight="1">
      <c r="A6" s="380"/>
      <c r="B6" s="380"/>
      <c r="C6" s="383"/>
      <c r="D6" s="384"/>
      <c r="E6" s="442"/>
      <c r="F6" s="443"/>
      <c r="G6" s="443"/>
      <c r="H6" s="29" t="str">
        <f t="shared" ref="H6:H34" si="7">IFERROR(VLOOKUP($J6,$Y$2:$AB$34,2,0),"")</f>
        <v xml:space="preserve">Nathan Tang </v>
      </c>
      <c r="I6" s="19" t="str">
        <f t="shared" ref="I6:I34" si="8">IFERROR(VLOOKUP($J6,$Y$2:$AB$34,3,0),"")</f>
        <v xml:space="preserve">Katherine Warington </v>
      </c>
      <c r="J6" s="247">
        <v>302</v>
      </c>
      <c r="K6" s="248">
        <v>10.73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6</v>
      </c>
      <c r="P6" s="147">
        <f t="shared" si="5"/>
        <v>10.73</v>
      </c>
      <c r="Q6" s="78" t="str">
        <f t="shared" si="6"/>
        <v xml:space="preserve">Nathan Tang </v>
      </c>
      <c r="R6" s="78" t="str">
        <f t="shared" si="6"/>
        <v xml:space="preserve">Katherine Warington </v>
      </c>
      <c r="S6" s="57">
        <f t="shared" si="3"/>
        <v>302</v>
      </c>
      <c r="T6" s="380"/>
      <c r="U6" s="405"/>
      <c r="V6" s="406"/>
      <c r="W6" s="407"/>
      <c r="X6" s="380"/>
      <c r="Y6" s="254">
        <v>243</v>
      </c>
      <c r="Z6" s="255" t="s">
        <v>218</v>
      </c>
      <c r="AA6" s="264" t="s">
        <v>109</v>
      </c>
    </row>
    <row r="7" spans="1:27" ht="9.9499999999999993" customHeight="1">
      <c r="A7" s="380"/>
      <c r="B7" s="380"/>
      <c r="C7" s="383"/>
      <c r="D7" s="384"/>
      <c r="E7" s="442"/>
      <c r="F7" s="443"/>
      <c r="G7" s="443"/>
      <c r="H7" s="29" t="str">
        <f t="shared" si="7"/>
        <v>Billy Day</v>
      </c>
      <c r="I7" s="19" t="str">
        <f t="shared" si="8"/>
        <v>Sir John Lawes</v>
      </c>
      <c r="J7" s="247">
        <v>544</v>
      </c>
      <c r="K7" s="248">
        <v>12.21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2</v>
      </c>
      <c r="P7" s="147">
        <f t="shared" si="5"/>
        <v>12.21</v>
      </c>
      <c r="Q7" s="78" t="str">
        <f t="shared" si="6"/>
        <v>Billy Day</v>
      </c>
      <c r="R7" s="78" t="str">
        <f t="shared" si="6"/>
        <v>Sir John Lawes</v>
      </c>
      <c r="S7" s="57">
        <f t="shared" si="3"/>
        <v>544</v>
      </c>
      <c r="T7" s="380"/>
      <c r="U7" s="402" t="s">
        <v>61</v>
      </c>
      <c r="V7" s="403"/>
      <c r="W7" s="404"/>
      <c r="X7" s="380"/>
      <c r="Y7" s="254">
        <v>302</v>
      </c>
      <c r="Z7" s="255" t="s">
        <v>131</v>
      </c>
      <c r="AA7" s="264" t="s">
        <v>132</v>
      </c>
    </row>
    <row r="8" spans="1:27" ht="9.9499999999999993" customHeight="1">
      <c r="A8" s="380"/>
      <c r="B8" s="380"/>
      <c r="C8" s="383"/>
      <c r="D8" s="384"/>
      <c r="E8" s="442"/>
      <c r="F8" s="443"/>
      <c r="G8" s="443"/>
      <c r="H8" s="29" t="str">
        <f t="shared" si="7"/>
        <v>Patrick Weston</v>
      </c>
      <c r="I8" s="19" t="str">
        <f t="shared" si="8"/>
        <v>St Albans School</v>
      </c>
      <c r="J8" s="247">
        <v>580</v>
      </c>
      <c r="K8" s="248">
        <v>11.51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4</v>
      </c>
      <c r="P8" s="147">
        <f t="shared" si="5"/>
        <v>11.51</v>
      </c>
      <c r="Q8" s="78" t="str">
        <f t="shared" si="6"/>
        <v>Patrick Weston</v>
      </c>
      <c r="R8" s="78" t="str">
        <f t="shared" si="6"/>
        <v>St Albans School</v>
      </c>
      <c r="S8" s="57">
        <f t="shared" si="3"/>
        <v>580</v>
      </c>
      <c r="T8" s="380"/>
      <c r="U8" s="405"/>
      <c r="V8" s="406"/>
      <c r="W8" s="407"/>
      <c r="X8" s="380"/>
      <c r="Y8" s="254">
        <v>538</v>
      </c>
      <c r="Z8" s="255" t="s">
        <v>219</v>
      </c>
      <c r="AA8" s="264" t="s">
        <v>86</v>
      </c>
    </row>
    <row r="9" spans="1:27" ht="9.9499999999999993" customHeight="1">
      <c r="A9" s="380"/>
      <c r="B9" s="380"/>
      <c r="C9" s="383"/>
      <c r="D9" s="384"/>
      <c r="E9" s="442"/>
      <c r="F9" s="443"/>
      <c r="G9" s="443"/>
      <c r="H9" s="30" t="str">
        <f t="shared" si="7"/>
        <v xml:space="preserve">Toby  Martin </v>
      </c>
      <c r="I9" s="20" t="str">
        <f t="shared" si="8"/>
        <v xml:space="preserve">St George's School </v>
      </c>
      <c r="J9" s="247">
        <v>661</v>
      </c>
      <c r="K9" s="248">
        <v>10.98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5</v>
      </c>
      <c r="P9" s="147">
        <f t="shared" si="5"/>
        <v>10.98</v>
      </c>
      <c r="Q9" s="78" t="str">
        <f t="shared" si="6"/>
        <v xml:space="preserve">Toby  Martin </v>
      </c>
      <c r="R9" s="78" t="str">
        <f t="shared" si="6"/>
        <v xml:space="preserve">St George's School </v>
      </c>
      <c r="S9" s="57">
        <f t="shared" si="3"/>
        <v>661</v>
      </c>
      <c r="T9" s="380"/>
      <c r="U9" s="405"/>
      <c r="V9" s="406"/>
      <c r="W9" s="407"/>
      <c r="X9" s="380"/>
      <c r="Y9" s="254">
        <v>544</v>
      </c>
      <c r="Z9" s="255" t="s">
        <v>138</v>
      </c>
      <c r="AA9" s="264" t="s">
        <v>78</v>
      </c>
    </row>
    <row r="10" spans="1:27" ht="9.9499999999999993" customHeight="1">
      <c r="A10" s="380"/>
      <c r="B10" s="380"/>
      <c r="C10" s="383"/>
      <c r="D10" s="384"/>
      <c r="E10" s="442"/>
      <c r="F10" s="443"/>
      <c r="G10" s="443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 t="str">
        <f t="shared" si="4"/>
        <v>No Jumper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80"/>
      <c r="U10" s="341" t="s">
        <v>62</v>
      </c>
      <c r="V10" s="342"/>
      <c r="W10" s="343"/>
      <c r="X10" s="380"/>
      <c r="Y10" s="254">
        <v>580</v>
      </c>
      <c r="Z10" s="255" t="s">
        <v>162</v>
      </c>
      <c r="AA10" s="264" t="s">
        <v>47</v>
      </c>
    </row>
    <row r="11" spans="1:27" ht="9.9499999999999993" customHeight="1">
      <c r="A11" s="380"/>
      <c r="B11" s="380"/>
      <c r="C11" s="383"/>
      <c r="D11" s="384"/>
      <c r="E11" s="442"/>
      <c r="F11" s="443"/>
      <c r="G11" s="443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4"/>
        <v>No Jumper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80"/>
      <c r="U11" s="344"/>
      <c r="V11" s="345"/>
      <c r="W11" s="346"/>
      <c r="X11" s="380"/>
      <c r="Y11" s="254">
        <v>625</v>
      </c>
      <c r="Z11" s="255" t="s">
        <v>177</v>
      </c>
      <c r="AA11" s="264" t="s">
        <v>115</v>
      </c>
    </row>
    <row r="12" spans="1:27" ht="9.9499999999999993" customHeight="1">
      <c r="A12" s="380"/>
      <c r="B12" s="380"/>
      <c r="C12" s="383"/>
      <c r="D12" s="384"/>
      <c r="E12" s="442"/>
      <c r="F12" s="443"/>
      <c r="G12" s="443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Jumper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80"/>
      <c r="U12" s="347"/>
      <c r="V12" s="348"/>
      <c r="W12" s="349"/>
      <c r="X12" s="380"/>
      <c r="Y12" s="254">
        <v>661</v>
      </c>
      <c r="Z12" s="255" t="s">
        <v>116</v>
      </c>
      <c r="AA12" s="264" t="s">
        <v>69</v>
      </c>
    </row>
    <row r="13" spans="1:27" ht="9.9499999999999993" customHeight="1">
      <c r="A13" s="380"/>
      <c r="B13" s="380"/>
      <c r="C13" s="383"/>
      <c r="D13" s="384"/>
      <c r="E13" s="442"/>
      <c r="F13" s="443"/>
      <c r="G13" s="443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Jumper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80"/>
      <c r="U13" s="341" t="s">
        <v>63</v>
      </c>
      <c r="V13" s="342"/>
      <c r="W13" s="343"/>
      <c r="X13" s="380"/>
      <c r="Y13" s="254">
        <v>698</v>
      </c>
      <c r="Z13" s="255" t="s">
        <v>220</v>
      </c>
      <c r="AA13" s="264" t="s">
        <v>166</v>
      </c>
    </row>
    <row r="14" spans="1:27" ht="9.9499999999999993" customHeight="1">
      <c r="A14" s="380"/>
      <c r="B14" s="380"/>
      <c r="C14" s="383"/>
      <c r="D14" s="384"/>
      <c r="E14" s="442"/>
      <c r="F14" s="443"/>
      <c r="G14" s="443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Jumper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80"/>
      <c r="U14" s="344"/>
      <c r="V14" s="345"/>
      <c r="W14" s="346"/>
      <c r="X14" s="380"/>
      <c r="Y14" s="254">
        <v>742</v>
      </c>
      <c r="Z14" s="255" t="s">
        <v>221</v>
      </c>
      <c r="AA14" s="264" t="s">
        <v>145</v>
      </c>
    </row>
    <row r="15" spans="1:27" ht="9.9499999999999993" customHeight="1">
      <c r="A15" s="380"/>
      <c r="B15" s="380"/>
      <c r="C15" s="383"/>
      <c r="D15" s="384"/>
      <c r="E15" s="442"/>
      <c r="F15" s="443"/>
      <c r="G15" s="443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Jumper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80"/>
      <c r="U15" s="347"/>
      <c r="V15" s="348"/>
      <c r="W15" s="349"/>
      <c r="X15" s="380"/>
      <c r="Y15" s="254">
        <v>771</v>
      </c>
      <c r="Z15" s="255" t="s">
        <v>222</v>
      </c>
      <c r="AA15" s="264" t="s">
        <v>48</v>
      </c>
    </row>
    <row r="16" spans="1:27" ht="9.9499999999999993" customHeight="1">
      <c r="A16" s="380"/>
      <c r="B16" s="380"/>
      <c r="C16" s="383"/>
      <c r="D16" s="384"/>
      <c r="E16" s="442"/>
      <c r="F16" s="443"/>
      <c r="G16" s="443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Jumper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80"/>
      <c r="U16" s="341"/>
      <c r="V16" s="342"/>
      <c r="W16" s="343"/>
      <c r="X16" s="380"/>
      <c r="Y16" s="254"/>
      <c r="Z16" s="255"/>
      <c r="AA16" s="264"/>
    </row>
    <row r="17" spans="1:27" ht="9.9499999999999993" customHeight="1">
      <c r="A17" s="380"/>
      <c r="B17" s="380"/>
      <c r="C17" s="383"/>
      <c r="D17" s="384"/>
      <c r="E17" s="442"/>
      <c r="F17" s="443"/>
      <c r="G17" s="443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Jumper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80"/>
      <c r="U17" s="344"/>
      <c r="V17" s="345"/>
      <c r="W17" s="346"/>
      <c r="X17" s="380"/>
      <c r="Y17" s="254"/>
      <c r="Z17" s="255"/>
      <c r="AA17" s="264"/>
    </row>
    <row r="18" spans="1:27" ht="9.9499999999999993" customHeight="1">
      <c r="A18" s="380"/>
      <c r="B18" s="380"/>
      <c r="C18" s="383"/>
      <c r="D18" s="384"/>
      <c r="E18" s="442"/>
      <c r="F18" s="443"/>
      <c r="G18" s="443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Jumper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383"/>
      <c r="D19" s="384"/>
      <c r="E19" s="442"/>
      <c r="F19" s="443"/>
      <c r="G19" s="443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Jumper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383"/>
      <c r="D20" s="384"/>
      <c r="E20" s="442"/>
      <c r="F20" s="443"/>
      <c r="G20" s="443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Jumper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383"/>
      <c r="D21" s="384"/>
      <c r="E21" s="442"/>
      <c r="F21" s="443"/>
      <c r="G21" s="443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Jumper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383"/>
      <c r="D22" s="384"/>
      <c r="E22" s="442"/>
      <c r="F22" s="443"/>
      <c r="G22" s="443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Jumper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383"/>
      <c r="D23" s="384"/>
      <c r="E23" s="442"/>
      <c r="F23" s="443"/>
      <c r="G23" s="443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Jumper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383"/>
      <c r="D24" s="384"/>
      <c r="E24" s="442"/>
      <c r="F24" s="443"/>
      <c r="G24" s="443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Jumper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383"/>
      <c r="D25" s="384"/>
      <c r="E25" s="442"/>
      <c r="F25" s="443"/>
      <c r="G25" s="443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Jumper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383"/>
      <c r="D26" s="384"/>
      <c r="E26" s="442"/>
      <c r="F26" s="443"/>
      <c r="G26" s="443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Jumper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383"/>
      <c r="D27" s="384"/>
      <c r="E27" s="442"/>
      <c r="F27" s="443"/>
      <c r="G27" s="443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Jumper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383"/>
      <c r="D28" s="384"/>
      <c r="E28" s="442"/>
      <c r="F28" s="443"/>
      <c r="G28" s="443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Jumper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383"/>
      <c r="D29" s="384"/>
      <c r="E29" s="442"/>
      <c r="F29" s="443"/>
      <c r="G29" s="443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Jumper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383"/>
      <c r="D30" s="384"/>
      <c r="E30" s="442"/>
      <c r="F30" s="443"/>
      <c r="G30" s="443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Jumper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383"/>
      <c r="D31" s="384"/>
      <c r="E31" s="442"/>
      <c r="F31" s="443"/>
      <c r="G31" s="443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Jumper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383"/>
      <c r="D32" s="384"/>
      <c r="E32" s="442"/>
      <c r="F32" s="443"/>
      <c r="G32" s="443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Jumper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383"/>
      <c r="D33" s="384"/>
      <c r="E33" s="442"/>
      <c r="F33" s="443"/>
      <c r="G33" s="443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Jumper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383"/>
      <c r="D34" s="384"/>
      <c r="E34" s="444"/>
      <c r="F34" s="445"/>
      <c r="G34" s="445"/>
      <c r="H34" s="38" t="str">
        <f t="shared" si="7"/>
        <v/>
      </c>
      <c r="I34" s="218" t="str">
        <f t="shared" si="8"/>
        <v/>
      </c>
      <c r="J34" s="250"/>
      <c r="K34" s="251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Jumper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0"/>
      <c r="U34" s="375"/>
      <c r="V34" s="375"/>
      <c r="W34" s="375"/>
      <c r="X34" s="380"/>
      <c r="Y34" s="257"/>
      <c r="Z34" s="258"/>
      <c r="AA34" s="265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>Ben  Lewis</v>
      </c>
      <c r="I35" s="213" t="str">
        <f>IFERROR(VLOOKUP($G35,$O$3:$S$34,4,0),"")</f>
        <v>Freman College</v>
      </c>
      <c r="J35" s="88">
        <f>IFERROR(VLOOKUP($G35,$O$3:$S$34,5,0),"")</f>
        <v>188</v>
      </c>
      <c r="K35" s="98">
        <f>IFERROR(VLOOKUP($G35,$O$3:$S$34,2,0),0)</f>
        <v>12.25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0" t="s">
        <v>29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9">IFERROR(VLOOKUP($G36,$O$3:$S$34,3,0),"")</f>
        <v>Billy Day</v>
      </c>
      <c r="I36" s="216" t="str">
        <f t="shared" ref="I36:I46" si="10">IFERROR(VLOOKUP($G36,$O$3:$S$34,4,0),"")</f>
        <v>Sir John Lawes</v>
      </c>
      <c r="J36" s="92">
        <f t="shared" ref="J36:J46" si="11">IFERROR(VLOOKUP($G36,$O$3:$S$34,5,0),"")</f>
        <v>544</v>
      </c>
      <c r="K36" s="154">
        <f>IFERROR(VLOOKUP($G36,$O$3:$S$34,2,0),0)</f>
        <v>12.21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9"/>
        <v xml:space="preserve">Miles Ohene </v>
      </c>
      <c r="I37" s="217" t="str">
        <f t="shared" si="10"/>
        <v xml:space="preserve">Aldenham </v>
      </c>
      <c r="J37" s="93">
        <f t="shared" si="11"/>
        <v>13</v>
      </c>
      <c r="K37" s="155">
        <f>IFERROR(VLOOKUP($G37,$O$3:$S$34,2,0),0)</f>
        <v>12.19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9"/>
        <v>Patrick Weston</v>
      </c>
      <c r="I38" s="56" t="str">
        <f t="shared" si="10"/>
        <v>St Albans School</v>
      </c>
      <c r="J38" s="53">
        <f t="shared" si="11"/>
        <v>580</v>
      </c>
      <c r="K38" s="4">
        <f>IFERROR(VLOOKUP($G38,$O$3:$S$34,2,0),0)</f>
        <v>11.51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9"/>
        <v xml:space="preserve">Toby  Martin </v>
      </c>
      <c r="I39" s="56" t="str">
        <f t="shared" si="10"/>
        <v xml:space="preserve">St George's School </v>
      </c>
      <c r="J39" s="53">
        <f t="shared" si="11"/>
        <v>661</v>
      </c>
      <c r="K39" s="4">
        <f>IFERROR(VLOOKUP($G39,$O$3:$S$34,2,0),0)</f>
        <v>10.98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9"/>
        <v xml:space="preserve">Nathan Tang </v>
      </c>
      <c r="I40" s="56" t="str">
        <f t="shared" si="10"/>
        <v xml:space="preserve">Katherine Warington </v>
      </c>
      <c r="J40" s="53">
        <f t="shared" si="11"/>
        <v>302</v>
      </c>
      <c r="K40" s="4">
        <f t="shared" ref="K40:K46" si="12">IFERROR(VLOOKUP($G40,$O$3:$S$34,2,0),0)</f>
        <v>10.73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9"/>
        <v>Cem  Omer</v>
      </c>
      <c r="I41" s="56" t="str">
        <f t="shared" si="10"/>
        <v>Chancellor's</v>
      </c>
      <c r="J41" s="53">
        <f t="shared" si="11"/>
        <v>166</v>
      </c>
      <c r="K41" s="4">
        <f t="shared" si="12"/>
        <v>10.62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9"/>
        <v/>
      </c>
      <c r="I42" s="56" t="str">
        <f t="shared" si="10"/>
        <v/>
      </c>
      <c r="J42" s="53" t="str">
        <f t="shared" si="11"/>
        <v/>
      </c>
      <c r="K42" s="4">
        <f t="shared" si="12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9"/>
        <v/>
      </c>
      <c r="I43" s="56" t="str">
        <f t="shared" si="10"/>
        <v/>
      </c>
      <c r="J43" s="53" t="str">
        <f t="shared" si="11"/>
        <v/>
      </c>
      <c r="K43" s="4">
        <f t="shared" si="12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14.21</v>
      </c>
      <c r="E44" s="427"/>
      <c r="F44" s="428"/>
      <c r="G44" s="68">
        <v>10</v>
      </c>
      <c r="H44" s="157" t="str">
        <f t="shared" si="9"/>
        <v/>
      </c>
      <c r="I44" s="56" t="str">
        <f t="shared" si="10"/>
        <v/>
      </c>
      <c r="J44" s="53" t="str">
        <f t="shared" si="11"/>
        <v/>
      </c>
      <c r="K44" s="4">
        <f t="shared" si="12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13.7</v>
      </c>
      <c r="E45" s="427"/>
      <c r="F45" s="428"/>
      <c r="G45" s="68">
        <v>11</v>
      </c>
      <c r="H45" s="157" t="str">
        <f t="shared" si="9"/>
        <v/>
      </c>
      <c r="I45" s="56" t="str">
        <f t="shared" si="10"/>
        <v/>
      </c>
      <c r="J45" s="53" t="str">
        <f t="shared" si="11"/>
        <v/>
      </c>
      <c r="K45" s="4">
        <f t="shared" si="12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13.2</v>
      </c>
      <c r="E46" s="429"/>
      <c r="F46" s="430"/>
      <c r="G46" s="69">
        <v>12</v>
      </c>
      <c r="H46" s="158" t="str">
        <f t="shared" si="9"/>
        <v/>
      </c>
      <c r="I46" s="61" t="str">
        <f t="shared" si="10"/>
        <v/>
      </c>
      <c r="J46" s="58" t="str">
        <f t="shared" si="11"/>
        <v/>
      </c>
      <c r="K46" s="5">
        <f t="shared" si="12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mergeCells count="27">
    <mergeCell ref="C2:D42"/>
    <mergeCell ref="U4:W6"/>
    <mergeCell ref="U7:W9"/>
    <mergeCell ref="U10:W12"/>
    <mergeCell ref="U13:W15"/>
    <mergeCell ref="U16:W18"/>
    <mergeCell ref="T2:T46"/>
    <mergeCell ref="E35:F46"/>
    <mergeCell ref="C43:D43"/>
    <mergeCell ref="O35:O37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O38:O46"/>
    <mergeCell ref="E3:G34"/>
    <mergeCell ref="Y47:AA47"/>
    <mergeCell ref="U19:W21"/>
    <mergeCell ref="U22:W24"/>
    <mergeCell ref="U25:W27"/>
    <mergeCell ref="U28:W30"/>
  </mergeCells>
  <phoneticPr fontId="11" type="noConversion"/>
  <conditionalFormatting sqref="G35:G46">
    <cfRule type="cellIs" dxfId="48" priority="1" operator="between">
      <formula>2.9</formula>
      <formula>3.1</formula>
    </cfRule>
    <cfRule type="cellIs" dxfId="47" priority="2" operator="between">
      <formula>1.9</formula>
      <formula>2.1</formula>
    </cfRule>
    <cfRule type="cellIs" dxfId="46" priority="3" operator="between">
      <formula>0.9</formula>
      <formula>1.1</formula>
    </cfRule>
  </conditionalFormatting>
  <conditionalFormatting sqref="O3:O34">
    <cfRule type="cellIs" dxfId="45" priority="4" operator="between">
      <formula>2.9</formula>
      <formula>3.1</formula>
    </cfRule>
    <cfRule type="cellIs" dxfId="44" priority="5" operator="between">
      <formula>1.9</formula>
      <formula>2.1</formula>
    </cfRule>
    <cfRule type="cellIs" dxfId="43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B13" zoomScale="125" zoomScaleNormal="125" workbookViewId="0">
      <selection activeCell="G35" sqref="G35:K36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" style="41" customWidth="1"/>
    <col min="16" max="16" width="16" style="150" hidden="1" customWidth="1"/>
    <col min="17" max="18" width="8" style="44" hidden="1" customWidth="1"/>
    <col min="19" max="19" width="8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7.4257812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31</v>
      </c>
      <c r="D2" s="382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36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0" t="s">
        <v>7</v>
      </c>
      <c r="F3" s="441"/>
      <c r="G3" s="441"/>
      <c r="H3" s="40" t="str">
        <f>IFERROR(VLOOKUP($J3,$Y$2:$AB$34,2,0),"")</f>
        <v xml:space="preserve">Angus  Brown </v>
      </c>
      <c r="I3" s="212" t="str">
        <f>IFERROR(VLOOKUP($J3,$Y$2:$AB$34,3,0),"")</f>
        <v xml:space="preserve">Dame Alice Owens </v>
      </c>
      <c r="J3" s="3">
        <v>186</v>
      </c>
      <c r="K3" s="6">
        <v>3.9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>YES</v>
      </c>
      <c r="O3" s="290">
        <f>IF(K3&gt;0,RANK(K3,$K$3:$K$34,0),"No Jumper")</f>
        <v>1</v>
      </c>
      <c r="P3" s="146">
        <f>K3</f>
        <v>3.9</v>
      </c>
      <c r="Q3" s="79" t="str">
        <f t="shared" ref="Q3:R34" si="3">H3</f>
        <v xml:space="preserve">Angus  Brown </v>
      </c>
      <c r="R3" s="79" t="str">
        <f t="shared" si="3"/>
        <v xml:space="preserve">Dame Alice Owens </v>
      </c>
      <c r="S3" s="52">
        <f>J3</f>
        <v>186</v>
      </c>
      <c r="T3" s="380"/>
      <c r="U3" s="435"/>
      <c r="V3" s="436"/>
      <c r="W3" s="437"/>
      <c r="X3" s="380"/>
      <c r="Y3" s="254">
        <v>186</v>
      </c>
      <c r="Z3" s="255" t="s">
        <v>227</v>
      </c>
      <c r="AA3" s="264" t="s">
        <v>228</v>
      </c>
    </row>
    <row r="4" spans="1:27" ht="9.9499999999999993" customHeight="1">
      <c r="A4" s="380"/>
      <c r="B4" s="380"/>
      <c r="C4" s="383"/>
      <c r="D4" s="384"/>
      <c r="E4" s="442"/>
      <c r="F4" s="443"/>
      <c r="G4" s="443"/>
      <c r="H4" s="29" t="str">
        <f>IFERROR(VLOOKUP($J4,$Y$2:$AB$34,2,0),"")</f>
        <v>Issa Phillips-Pope</v>
      </c>
      <c r="I4" s="19" t="str">
        <f>IFERROR(VLOOKUP($J4,$Y$2:$AB$34,3,0),"")</f>
        <v>St C Danes</v>
      </c>
      <c r="J4" s="14">
        <v>604</v>
      </c>
      <c r="K4" s="4">
        <v>3.4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Jumper")</f>
        <v>2</v>
      </c>
      <c r="P4" s="147">
        <f t="shared" ref="P4:P34" si="5">K4</f>
        <v>3.4</v>
      </c>
      <c r="Q4" s="78" t="str">
        <f t="shared" si="3"/>
        <v>Issa Phillips-Pope</v>
      </c>
      <c r="R4" s="78" t="str">
        <f t="shared" si="3"/>
        <v>St C Danes</v>
      </c>
      <c r="S4" s="57">
        <f t="shared" ref="S4:S34" si="6">J4</f>
        <v>604</v>
      </c>
      <c r="T4" s="380"/>
      <c r="U4" s="402" t="s">
        <v>20</v>
      </c>
      <c r="V4" s="403"/>
      <c r="W4" s="404"/>
      <c r="X4" s="380"/>
      <c r="Y4" s="254">
        <v>604</v>
      </c>
      <c r="Z4" s="255" t="s">
        <v>229</v>
      </c>
      <c r="AA4" s="264" t="s">
        <v>115</v>
      </c>
    </row>
    <row r="5" spans="1:27" ht="9.9499999999999993" customHeight="1">
      <c r="A5" s="380"/>
      <c r="B5" s="380"/>
      <c r="C5" s="383"/>
      <c r="D5" s="384"/>
      <c r="E5" s="442"/>
      <c r="F5" s="443"/>
      <c r="G5" s="443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14"/>
      <c r="K5" s="4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 t="str">
        <f t="shared" si="4"/>
        <v>No Jumper</v>
      </c>
      <c r="P5" s="147">
        <f t="shared" si="5"/>
        <v>0</v>
      </c>
      <c r="Q5" s="78" t="str">
        <f t="shared" si="3"/>
        <v/>
      </c>
      <c r="R5" s="78" t="str">
        <f t="shared" si="3"/>
        <v/>
      </c>
      <c r="S5" s="57">
        <f t="shared" si="6"/>
        <v>0</v>
      </c>
      <c r="T5" s="380"/>
      <c r="U5" s="405"/>
      <c r="V5" s="406"/>
      <c r="W5" s="407"/>
      <c r="X5" s="380"/>
      <c r="Y5" s="254"/>
      <c r="Z5" s="255"/>
      <c r="AA5" s="264"/>
    </row>
    <row r="6" spans="1:27" ht="9.9499999999999993" customHeight="1">
      <c r="A6" s="380"/>
      <c r="B6" s="380"/>
      <c r="C6" s="383"/>
      <c r="D6" s="384"/>
      <c r="E6" s="442"/>
      <c r="F6" s="443"/>
      <c r="G6" s="443"/>
      <c r="H6" s="29" t="str">
        <f t="shared" si="7"/>
        <v/>
      </c>
      <c r="I6" s="19" t="str">
        <f t="shared" si="8"/>
        <v/>
      </c>
      <c r="J6" s="14"/>
      <c r="K6" s="4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 t="str">
        <f t="shared" si="4"/>
        <v>No Jumper</v>
      </c>
      <c r="P6" s="147">
        <f t="shared" si="5"/>
        <v>0</v>
      </c>
      <c r="Q6" s="78" t="str">
        <f t="shared" si="3"/>
        <v/>
      </c>
      <c r="R6" s="78" t="str">
        <f t="shared" si="3"/>
        <v/>
      </c>
      <c r="S6" s="57">
        <f t="shared" si="6"/>
        <v>0</v>
      </c>
      <c r="T6" s="380"/>
      <c r="U6" s="405"/>
      <c r="V6" s="406"/>
      <c r="W6" s="407"/>
      <c r="X6" s="380"/>
      <c r="Y6" s="254"/>
      <c r="Z6" s="255"/>
      <c r="AA6" s="264"/>
    </row>
    <row r="7" spans="1:27" ht="9.9499999999999993" customHeight="1">
      <c r="A7" s="380"/>
      <c r="B7" s="380"/>
      <c r="C7" s="383"/>
      <c r="D7" s="384"/>
      <c r="E7" s="442"/>
      <c r="F7" s="443"/>
      <c r="G7" s="443"/>
      <c r="H7" s="29" t="str">
        <f t="shared" si="7"/>
        <v/>
      </c>
      <c r="I7" s="19" t="str">
        <f t="shared" si="8"/>
        <v/>
      </c>
      <c r="J7" s="14"/>
      <c r="K7" s="4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 t="str">
        <f t="shared" si="4"/>
        <v>No Jumper</v>
      </c>
      <c r="P7" s="147">
        <f t="shared" si="5"/>
        <v>0</v>
      </c>
      <c r="Q7" s="78" t="str">
        <f t="shared" si="3"/>
        <v/>
      </c>
      <c r="R7" s="78" t="str">
        <f t="shared" si="3"/>
        <v/>
      </c>
      <c r="S7" s="57">
        <f t="shared" si="6"/>
        <v>0</v>
      </c>
      <c r="T7" s="380"/>
      <c r="U7" s="402" t="s">
        <v>64</v>
      </c>
      <c r="V7" s="403"/>
      <c r="W7" s="404"/>
      <c r="X7" s="380"/>
      <c r="Y7" s="254"/>
      <c r="Z7" s="255"/>
      <c r="AA7" s="264"/>
    </row>
    <row r="8" spans="1:27" ht="9.9499999999999993" customHeight="1">
      <c r="A8" s="380"/>
      <c r="B8" s="380"/>
      <c r="C8" s="383"/>
      <c r="D8" s="384"/>
      <c r="E8" s="442"/>
      <c r="F8" s="443"/>
      <c r="G8" s="443"/>
      <c r="H8" s="29" t="str">
        <f t="shared" si="7"/>
        <v/>
      </c>
      <c r="I8" s="19" t="str">
        <f t="shared" si="8"/>
        <v/>
      </c>
      <c r="J8" s="14"/>
      <c r="K8" s="4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 t="str">
        <f t="shared" si="4"/>
        <v>No Jumper</v>
      </c>
      <c r="P8" s="147">
        <f t="shared" si="5"/>
        <v>0</v>
      </c>
      <c r="Q8" s="78" t="str">
        <f t="shared" si="3"/>
        <v/>
      </c>
      <c r="R8" s="78" t="str">
        <f t="shared" si="3"/>
        <v/>
      </c>
      <c r="S8" s="57">
        <f t="shared" si="6"/>
        <v>0</v>
      </c>
      <c r="T8" s="380"/>
      <c r="U8" s="405"/>
      <c r="V8" s="406"/>
      <c r="W8" s="407"/>
      <c r="X8" s="380"/>
      <c r="Y8" s="254"/>
      <c r="Z8" s="255"/>
      <c r="AA8" s="264"/>
    </row>
    <row r="9" spans="1:27" ht="9.9499999999999993" customHeight="1">
      <c r="A9" s="380"/>
      <c r="B9" s="380"/>
      <c r="C9" s="383"/>
      <c r="D9" s="384"/>
      <c r="E9" s="442"/>
      <c r="F9" s="443"/>
      <c r="G9" s="443"/>
      <c r="H9" s="30" t="str">
        <f t="shared" si="7"/>
        <v/>
      </c>
      <c r="I9" s="20" t="str">
        <f t="shared" si="8"/>
        <v/>
      </c>
      <c r="J9" s="14"/>
      <c r="K9" s="4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 t="str">
        <f t="shared" si="4"/>
        <v>No Jumper</v>
      </c>
      <c r="P9" s="147">
        <f t="shared" si="5"/>
        <v>0</v>
      </c>
      <c r="Q9" s="78" t="str">
        <f t="shared" si="3"/>
        <v/>
      </c>
      <c r="R9" s="78" t="str">
        <f t="shared" si="3"/>
        <v/>
      </c>
      <c r="S9" s="57">
        <f t="shared" si="6"/>
        <v>0</v>
      </c>
      <c r="T9" s="380"/>
      <c r="U9" s="405"/>
      <c r="V9" s="406"/>
      <c r="W9" s="407"/>
      <c r="X9" s="380"/>
      <c r="Y9" s="254"/>
      <c r="Z9" s="255"/>
      <c r="AA9" s="264"/>
    </row>
    <row r="10" spans="1:27" ht="9.9499999999999993" customHeight="1">
      <c r="A10" s="380"/>
      <c r="B10" s="380"/>
      <c r="C10" s="383"/>
      <c r="D10" s="384"/>
      <c r="E10" s="442"/>
      <c r="F10" s="443"/>
      <c r="G10" s="443"/>
      <c r="H10" s="29" t="str">
        <f t="shared" si="7"/>
        <v/>
      </c>
      <c r="I10" s="19" t="str">
        <f t="shared" si="8"/>
        <v/>
      </c>
      <c r="J10" s="14"/>
      <c r="K10" s="4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 t="str">
        <f t="shared" si="4"/>
        <v>No Jumper</v>
      </c>
      <c r="P10" s="147">
        <f t="shared" si="5"/>
        <v>0</v>
      </c>
      <c r="Q10" s="78" t="str">
        <f t="shared" si="3"/>
        <v/>
      </c>
      <c r="R10" s="78" t="str">
        <f t="shared" si="3"/>
        <v/>
      </c>
      <c r="S10" s="57">
        <f t="shared" si="6"/>
        <v>0</v>
      </c>
      <c r="T10" s="380"/>
      <c r="U10" s="341" t="s">
        <v>65</v>
      </c>
      <c r="V10" s="342"/>
      <c r="W10" s="343"/>
      <c r="X10" s="380"/>
      <c r="Y10" s="254"/>
      <c r="Z10" s="255"/>
      <c r="AA10" s="264"/>
    </row>
    <row r="11" spans="1:27" ht="9.9499999999999993" customHeight="1">
      <c r="A11" s="380"/>
      <c r="B11" s="380"/>
      <c r="C11" s="383"/>
      <c r="D11" s="384"/>
      <c r="E11" s="442"/>
      <c r="F11" s="443"/>
      <c r="G11" s="443"/>
      <c r="H11" s="29" t="str">
        <f t="shared" si="7"/>
        <v/>
      </c>
      <c r="I11" s="19" t="str">
        <f t="shared" si="8"/>
        <v/>
      </c>
      <c r="J11" s="14"/>
      <c r="K11" s="4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4"/>
        <v>No Jumper</v>
      </c>
      <c r="P11" s="147">
        <f t="shared" si="5"/>
        <v>0</v>
      </c>
      <c r="Q11" s="78" t="str">
        <f t="shared" si="3"/>
        <v/>
      </c>
      <c r="R11" s="78" t="str">
        <f t="shared" si="3"/>
        <v/>
      </c>
      <c r="S11" s="57">
        <f t="shared" si="6"/>
        <v>0</v>
      </c>
      <c r="T11" s="380"/>
      <c r="U11" s="344"/>
      <c r="V11" s="345"/>
      <c r="W11" s="346"/>
      <c r="X11" s="380"/>
      <c r="Y11" s="254"/>
      <c r="Z11" s="255"/>
      <c r="AA11" s="264"/>
    </row>
    <row r="12" spans="1:27" ht="9.9499999999999993" customHeight="1">
      <c r="A12" s="380"/>
      <c r="B12" s="380"/>
      <c r="C12" s="383"/>
      <c r="D12" s="384"/>
      <c r="E12" s="442"/>
      <c r="F12" s="443"/>
      <c r="G12" s="443"/>
      <c r="H12" s="29" t="str">
        <f t="shared" si="7"/>
        <v/>
      </c>
      <c r="I12" s="19" t="str">
        <f t="shared" si="8"/>
        <v/>
      </c>
      <c r="J12" s="14"/>
      <c r="K12" s="4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Jumper</v>
      </c>
      <c r="P12" s="147">
        <f t="shared" si="5"/>
        <v>0</v>
      </c>
      <c r="Q12" s="78" t="str">
        <f t="shared" si="3"/>
        <v/>
      </c>
      <c r="R12" s="78" t="str">
        <f t="shared" si="3"/>
        <v/>
      </c>
      <c r="S12" s="57">
        <f t="shared" si="6"/>
        <v>0</v>
      </c>
      <c r="T12" s="380"/>
      <c r="U12" s="347"/>
      <c r="V12" s="348"/>
      <c r="W12" s="349"/>
      <c r="X12" s="380"/>
      <c r="Y12" s="254"/>
      <c r="Z12" s="255"/>
      <c r="AA12" s="264"/>
    </row>
    <row r="13" spans="1:27" ht="9.9499999999999993" customHeight="1">
      <c r="A13" s="380"/>
      <c r="B13" s="380"/>
      <c r="C13" s="383"/>
      <c r="D13" s="384"/>
      <c r="E13" s="442"/>
      <c r="F13" s="443"/>
      <c r="G13" s="443"/>
      <c r="H13" s="29" t="str">
        <f t="shared" si="7"/>
        <v/>
      </c>
      <c r="I13" s="19" t="str">
        <f t="shared" si="8"/>
        <v/>
      </c>
      <c r="J13" s="14"/>
      <c r="K13" s="4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Jumper</v>
      </c>
      <c r="P13" s="147">
        <f t="shared" si="5"/>
        <v>0</v>
      </c>
      <c r="Q13" s="78" t="str">
        <f t="shared" si="3"/>
        <v/>
      </c>
      <c r="R13" s="78" t="str">
        <f t="shared" si="3"/>
        <v/>
      </c>
      <c r="S13" s="57">
        <f t="shared" si="6"/>
        <v>0</v>
      </c>
      <c r="T13" s="380"/>
      <c r="U13" s="341" t="s">
        <v>63</v>
      </c>
      <c r="V13" s="342"/>
      <c r="W13" s="343"/>
      <c r="X13" s="380"/>
      <c r="Y13" s="254"/>
      <c r="Z13" s="255"/>
      <c r="AA13" s="264"/>
    </row>
    <row r="14" spans="1:27" ht="9.9499999999999993" customHeight="1">
      <c r="A14" s="380"/>
      <c r="B14" s="380"/>
      <c r="C14" s="383"/>
      <c r="D14" s="384"/>
      <c r="E14" s="442"/>
      <c r="F14" s="443"/>
      <c r="G14" s="443"/>
      <c r="H14" s="29" t="str">
        <f t="shared" si="7"/>
        <v/>
      </c>
      <c r="I14" s="19" t="str">
        <f t="shared" si="8"/>
        <v/>
      </c>
      <c r="J14" s="14"/>
      <c r="K14" s="4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Jumper</v>
      </c>
      <c r="P14" s="147">
        <f t="shared" si="5"/>
        <v>0</v>
      </c>
      <c r="Q14" s="78" t="str">
        <f t="shared" si="3"/>
        <v/>
      </c>
      <c r="R14" s="78" t="str">
        <f t="shared" si="3"/>
        <v/>
      </c>
      <c r="S14" s="57">
        <f t="shared" si="6"/>
        <v>0</v>
      </c>
      <c r="T14" s="380"/>
      <c r="U14" s="344"/>
      <c r="V14" s="345"/>
      <c r="W14" s="346"/>
      <c r="X14" s="380"/>
      <c r="Y14" s="254"/>
      <c r="Z14" s="255"/>
      <c r="AA14" s="264"/>
    </row>
    <row r="15" spans="1:27" ht="9.9499999999999993" customHeight="1">
      <c r="A15" s="380"/>
      <c r="B15" s="380"/>
      <c r="C15" s="383"/>
      <c r="D15" s="384"/>
      <c r="E15" s="442"/>
      <c r="F15" s="443"/>
      <c r="G15" s="443"/>
      <c r="H15" s="29" t="str">
        <f t="shared" si="7"/>
        <v/>
      </c>
      <c r="I15" s="19" t="str">
        <f t="shared" si="8"/>
        <v/>
      </c>
      <c r="J15" s="14"/>
      <c r="K15" s="4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Jumper</v>
      </c>
      <c r="P15" s="147">
        <f t="shared" si="5"/>
        <v>0</v>
      </c>
      <c r="Q15" s="78" t="str">
        <f t="shared" si="3"/>
        <v/>
      </c>
      <c r="R15" s="78" t="str">
        <f t="shared" si="3"/>
        <v/>
      </c>
      <c r="S15" s="57">
        <f t="shared" si="6"/>
        <v>0</v>
      </c>
      <c r="T15" s="380"/>
      <c r="U15" s="347"/>
      <c r="V15" s="348"/>
      <c r="W15" s="349"/>
      <c r="X15" s="380"/>
      <c r="Y15" s="254"/>
      <c r="Z15" s="255"/>
      <c r="AA15" s="264"/>
    </row>
    <row r="16" spans="1:27" ht="9.9499999999999993" customHeight="1">
      <c r="A16" s="380"/>
      <c r="B16" s="380"/>
      <c r="C16" s="383"/>
      <c r="D16" s="384"/>
      <c r="E16" s="442"/>
      <c r="F16" s="443"/>
      <c r="G16" s="443"/>
      <c r="H16" s="29" t="str">
        <f t="shared" si="7"/>
        <v/>
      </c>
      <c r="I16" s="19" t="str">
        <f t="shared" si="8"/>
        <v/>
      </c>
      <c r="J16" s="14"/>
      <c r="K16" s="4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Jumper</v>
      </c>
      <c r="P16" s="147">
        <f t="shared" si="5"/>
        <v>0</v>
      </c>
      <c r="Q16" s="78" t="str">
        <f t="shared" si="3"/>
        <v/>
      </c>
      <c r="R16" s="78" t="str">
        <f t="shared" si="3"/>
        <v/>
      </c>
      <c r="S16" s="57">
        <f t="shared" si="6"/>
        <v>0</v>
      </c>
      <c r="T16" s="380"/>
      <c r="U16" s="341"/>
      <c r="V16" s="342"/>
      <c r="W16" s="343"/>
      <c r="X16" s="380"/>
      <c r="Y16" s="254"/>
      <c r="Z16" s="255"/>
      <c r="AA16" s="264"/>
    </row>
    <row r="17" spans="1:27" ht="9.9499999999999993" customHeight="1">
      <c r="A17" s="380"/>
      <c r="B17" s="380"/>
      <c r="C17" s="383"/>
      <c r="D17" s="384"/>
      <c r="E17" s="442"/>
      <c r="F17" s="443"/>
      <c r="G17" s="443"/>
      <c r="H17" s="7" t="str">
        <f t="shared" si="7"/>
        <v/>
      </c>
      <c r="I17" s="10" t="str">
        <f t="shared" si="8"/>
        <v/>
      </c>
      <c r="J17" s="1"/>
      <c r="K17" s="4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Jumper</v>
      </c>
      <c r="P17" s="147">
        <f t="shared" si="5"/>
        <v>0</v>
      </c>
      <c r="Q17" s="78" t="str">
        <f t="shared" si="3"/>
        <v/>
      </c>
      <c r="R17" s="78" t="str">
        <f t="shared" si="3"/>
        <v/>
      </c>
      <c r="S17" s="57">
        <f t="shared" si="6"/>
        <v>0</v>
      </c>
      <c r="T17" s="380"/>
      <c r="U17" s="344"/>
      <c r="V17" s="345"/>
      <c r="W17" s="346"/>
      <c r="X17" s="380"/>
      <c r="Y17" s="254"/>
      <c r="Z17" s="255"/>
      <c r="AA17" s="264"/>
    </row>
    <row r="18" spans="1:27" ht="9.9499999999999993" customHeight="1">
      <c r="A18" s="380"/>
      <c r="B18" s="380"/>
      <c r="C18" s="383"/>
      <c r="D18" s="384"/>
      <c r="E18" s="442"/>
      <c r="F18" s="443"/>
      <c r="G18" s="443"/>
      <c r="H18" s="7" t="str">
        <f t="shared" si="7"/>
        <v/>
      </c>
      <c r="I18" s="10" t="str">
        <f t="shared" si="8"/>
        <v/>
      </c>
      <c r="J18" s="1"/>
      <c r="K18" s="4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Jumper</v>
      </c>
      <c r="P18" s="147">
        <f t="shared" si="5"/>
        <v>0</v>
      </c>
      <c r="Q18" s="78" t="str">
        <f t="shared" si="3"/>
        <v/>
      </c>
      <c r="R18" s="78" t="str">
        <f t="shared" si="3"/>
        <v/>
      </c>
      <c r="S18" s="57">
        <f t="shared" si="6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383"/>
      <c r="D19" s="384"/>
      <c r="E19" s="442"/>
      <c r="F19" s="443"/>
      <c r="G19" s="443"/>
      <c r="H19" s="30" t="str">
        <f t="shared" si="7"/>
        <v/>
      </c>
      <c r="I19" s="20" t="str">
        <f t="shared" si="8"/>
        <v/>
      </c>
      <c r="J19" s="14"/>
      <c r="K19" s="4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Jumper</v>
      </c>
      <c r="P19" s="147">
        <f t="shared" si="5"/>
        <v>0</v>
      </c>
      <c r="Q19" s="78" t="str">
        <f t="shared" si="3"/>
        <v/>
      </c>
      <c r="R19" s="78" t="str">
        <f t="shared" si="3"/>
        <v/>
      </c>
      <c r="S19" s="57">
        <f t="shared" si="6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383"/>
      <c r="D20" s="384"/>
      <c r="E20" s="442"/>
      <c r="F20" s="443"/>
      <c r="G20" s="443"/>
      <c r="H20" s="29" t="str">
        <f t="shared" si="7"/>
        <v/>
      </c>
      <c r="I20" s="19" t="str">
        <f t="shared" si="8"/>
        <v/>
      </c>
      <c r="J20" s="14"/>
      <c r="K20" s="4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Jumper</v>
      </c>
      <c r="P20" s="147">
        <f t="shared" si="5"/>
        <v>0</v>
      </c>
      <c r="Q20" s="78" t="str">
        <f t="shared" si="3"/>
        <v/>
      </c>
      <c r="R20" s="78" t="str">
        <f t="shared" si="3"/>
        <v/>
      </c>
      <c r="S20" s="57">
        <f t="shared" si="6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383"/>
      <c r="D21" s="384"/>
      <c r="E21" s="442"/>
      <c r="F21" s="443"/>
      <c r="G21" s="443"/>
      <c r="H21" s="30" t="str">
        <f t="shared" si="7"/>
        <v/>
      </c>
      <c r="I21" s="20" t="str">
        <f t="shared" si="8"/>
        <v/>
      </c>
      <c r="J21" s="14"/>
      <c r="K21" s="4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Jumper</v>
      </c>
      <c r="P21" s="147">
        <f t="shared" si="5"/>
        <v>0</v>
      </c>
      <c r="Q21" s="78" t="str">
        <f t="shared" si="3"/>
        <v/>
      </c>
      <c r="R21" s="78" t="str">
        <f t="shared" si="3"/>
        <v/>
      </c>
      <c r="S21" s="57">
        <f t="shared" si="6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383"/>
      <c r="D22" s="384"/>
      <c r="E22" s="442"/>
      <c r="F22" s="443"/>
      <c r="G22" s="443"/>
      <c r="H22" s="30" t="str">
        <f t="shared" si="7"/>
        <v/>
      </c>
      <c r="I22" s="20" t="str">
        <f t="shared" si="8"/>
        <v/>
      </c>
      <c r="J22" s="14"/>
      <c r="K22" s="4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Jumper</v>
      </c>
      <c r="P22" s="147">
        <f t="shared" si="5"/>
        <v>0</v>
      </c>
      <c r="Q22" s="78" t="str">
        <f t="shared" si="3"/>
        <v/>
      </c>
      <c r="R22" s="78" t="str">
        <f t="shared" si="3"/>
        <v/>
      </c>
      <c r="S22" s="57">
        <f t="shared" si="6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383"/>
      <c r="D23" s="384"/>
      <c r="E23" s="442"/>
      <c r="F23" s="443"/>
      <c r="G23" s="443"/>
      <c r="H23" s="29" t="str">
        <f t="shared" si="7"/>
        <v/>
      </c>
      <c r="I23" s="19" t="str">
        <f t="shared" si="8"/>
        <v/>
      </c>
      <c r="J23" s="14"/>
      <c r="K23" s="4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Jumper</v>
      </c>
      <c r="P23" s="147">
        <f t="shared" si="5"/>
        <v>0</v>
      </c>
      <c r="Q23" s="78" t="str">
        <f t="shared" si="3"/>
        <v/>
      </c>
      <c r="R23" s="78" t="str">
        <f t="shared" si="3"/>
        <v/>
      </c>
      <c r="S23" s="57">
        <f t="shared" si="6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383"/>
      <c r="D24" s="384"/>
      <c r="E24" s="442"/>
      <c r="F24" s="443"/>
      <c r="G24" s="443"/>
      <c r="H24" s="29" t="str">
        <f t="shared" si="7"/>
        <v/>
      </c>
      <c r="I24" s="19" t="str">
        <f t="shared" si="8"/>
        <v/>
      </c>
      <c r="J24" s="14"/>
      <c r="K24" s="4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Jumper</v>
      </c>
      <c r="P24" s="147">
        <f t="shared" si="5"/>
        <v>0</v>
      </c>
      <c r="Q24" s="78" t="str">
        <f t="shared" si="3"/>
        <v/>
      </c>
      <c r="R24" s="78" t="str">
        <f t="shared" si="3"/>
        <v/>
      </c>
      <c r="S24" s="57">
        <f t="shared" si="6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383"/>
      <c r="D25" s="384"/>
      <c r="E25" s="442"/>
      <c r="F25" s="443"/>
      <c r="G25" s="443"/>
      <c r="H25" s="7" t="str">
        <f t="shared" si="7"/>
        <v/>
      </c>
      <c r="I25" s="10" t="str">
        <f t="shared" si="8"/>
        <v/>
      </c>
      <c r="J25" s="1"/>
      <c r="K25" s="4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Jumper</v>
      </c>
      <c r="P25" s="147">
        <f t="shared" si="5"/>
        <v>0</v>
      </c>
      <c r="Q25" s="78" t="str">
        <f t="shared" si="3"/>
        <v/>
      </c>
      <c r="R25" s="78" t="str">
        <f t="shared" si="3"/>
        <v/>
      </c>
      <c r="S25" s="57">
        <f t="shared" si="6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383"/>
      <c r="D26" s="384"/>
      <c r="E26" s="442"/>
      <c r="F26" s="443"/>
      <c r="G26" s="443"/>
      <c r="H26" s="7" t="str">
        <f t="shared" si="7"/>
        <v/>
      </c>
      <c r="I26" s="10" t="str">
        <f t="shared" si="8"/>
        <v/>
      </c>
      <c r="J26" s="1"/>
      <c r="K26" s="4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Jumper</v>
      </c>
      <c r="P26" s="147">
        <f t="shared" si="5"/>
        <v>0</v>
      </c>
      <c r="Q26" s="78" t="str">
        <f t="shared" si="3"/>
        <v/>
      </c>
      <c r="R26" s="78" t="str">
        <f t="shared" si="3"/>
        <v/>
      </c>
      <c r="S26" s="57">
        <f t="shared" si="6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383"/>
      <c r="D27" s="384"/>
      <c r="E27" s="442"/>
      <c r="F27" s="443"/>
      <c r="G27" s="443"/>
      <c r="H27" s="29" t="str">
        <f t="shared" si="7"/>
        <v/>
      </c>
      <c r="I27" s="19" t="str">
        <f t="shared" si="8"/>
        <v/>
      </c>
      <c r="J27" s="14"/>
      <c r="K27" s="4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Jumper</v>
      </c>
      <c r="P27" s="147">
        <f t="shared" si="5"/>
        <v>0</v>
      </c>
      <c r="Q27" s="78" t="str">
        <f t="shared" si="3"/>
        <v/>
      </c>
      <c r="R27" s="78" t="str">
        <f t="shared" si="3"/>
        <v/>
      </c>
      <c r="S27" s="57">
        <f t="shared" si="6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383"/>
      <c r="D28" s="384"/>
      <c r="E28" s="442"/>
      <c r="F28" s="443"/>
      <c r="G28" s="443"/>
      <c r="H28" s="29" t="str">
        <f t="shared" si="7"/>
        <v/>
      </c>
      <c r="I28" s="19" t="str">
        <f t="shared" si="8"/>
        <v/>
      </c>
      <c r="J28" s="14"/>
      <c r="K28" s="4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Jumper</v>
      </c>
      <c r="P28" s="147">
        <f t="shared" si="5"/>
        <v>0</v>
      </c>
      <c r="Q28" s="78" t="str">
        <f t="shared" si="3"/>
        <v/>
      </c>
      <c r="R28" s="78" t="str">
        <f t="shared" si="3"/>
        <v/>
      </c>
      <c r="S28" s="57">
        <f t="shared" si="6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383"/>
      <c r="D29" s="384"/>
      <c r="E29" s="442"/>
      <c r="F29" s="443"/>
      <c r="G29" s="443"/>
      <c r="H29" s="30" t="str">
        <f t="shared" si="7"/>
        <v/>
      </c>
      <c r="I29" s="20" t="str">
        <f t="shared" si="8"/>
        <v/>
      </c>
      <c r="J29" s="14"/>
      <c r="K29" s="4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Jumper</v>
      </c>
      <c r="P29" s="147">
        <f t="shared" si="5"/>
        <v>0</v>
      </c>
      <c r="Q29" s="78" t="str">
        <f t="shared" si="3"/>
        <v/>
      </c>
      <c r="R29" s="78" t="str">
        <f t="shared" si="3"/>
        <v/>
      </c>
      <c r="S29" s="57">
        <f t="shared" si="6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383"/>
      <c r="D30" s="384"/>
      <c r="E30" s="442"/>
      <c r="F30" s="443"/>
      <c r="G30" s="443"/>
      <c r="H30" s="29" t="str">
        <f t="shared" si="7"/>
        <v/>
      </c>
      <c r="I30" s="19" t="str">
        <f t="shared" si="8"/>
        <v/>
      </c>
      <c r="J30" s="14"/>
      <c r="K30" s="4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Jumper</v>
      </c>
      <c r="P30" s="147">
        <f t="shared" si="5"/>
        <v>0</v>
      </c>
      <c r="Q30" s="78" t="str">
        <f t="shared" si="3"/>
        <v/>
      </c>
      <c r="R30" s="78" t="str">
        <f t="shared" si="3"/>
        <v/>
      </c>
      <c r="S30" s="57">
        <f t="shared" si="6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383"/>
      <c r="D31" s="384"/>
      <c r="E31" s="442"/>
      <c r="F31" s="443"/>
      <c r="G31" s="443"/>
      <c r="H31" s="29" t="str">
        <f t="shared" si="7"/>
        <v/>
      </c>
      <c r="I31" s="19" t="str">
        <f t="shared" si="8"/>
        <v/>
      </c>
      <c r="J31" s="14"/>
      <c r="K31" s="4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Jumper</v>
      </c>
      <c r="P31" s="147">
        <f t="shared" si="5"/>
        <v>0</v>
      </c>
      <c r="Q31" s="78" t="str">
        <f t="shared" si="3"/>
        <v/>
      </c>
      <c r="R31" s="78" t="str">
        <f t="shared" si="3"/>
        <v/>
      </c>
      <c r="S31" s="57">
        <f t="shared" si="6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383"/>
      <c r="D32" s="384"/>
      <c r="E32" s="442"/>
      <c r="F32" s="443"/>
      <c r="G32" s="443"/>
      <c r="H32" s="29" t="str">
        <f t="shared" si="7"/>
        <v/>
      </c>
      <c r="I32" s="19" t="str">
        <f t="shared" si="8"/>
        <v/>
      </c>
      <c r="J32" s="14"/>
      <c r="K32" s="4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Jumper</v>
      </c>
      <c r="P32" s="147">
        <f t="shared" si="5"/>
        <v>0</v>
      </c>
      <c r="Q32" s="78" t="str">
        <f t="shared" si="3"/>
        <v/>
      </c>
      <c r="R32" s="78" t="str">
        <f t="shared" si="3"/>
        <v/>
      </c>
      <c r="S32" s="57">
        <f t="shared" si="6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383"/>
      <c r="D33" s="384"/>
      <c r="E33" s="442"/>
      <c r="F33" s="443"/>
      <c r="G33" s="443"/>
      <c r="H33" s="30" t="str">
        <f t="shared" si="7"/>
        <v/>
      </c>
      <c r="I33" s="20" t="str">
        <f t="shared" si="8"/>
        <v/>
      </c>
      <c r="J33" s="14"/>
      <c r="K33" s="4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Jumper</v>
      </c>
      <c r="P33" s="147">
        <f t="shared" si="5"/>
        <v>0</v>
      </c>
      <c r="Q33" s="78" t="str">
        <f t="shared" si="3"/>
        <v/>
      </c>
      <c r="R33" s="78" t="str">
        <f t="shared" si="3"/>
        <v/>
      </c>
      <c r="S33" s="57">
        <f t="shared" si="6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383"/>
      <c r="D34" s="384"/>
      <c r="E34" s="444"/>
      <c r="F34" s="445"/>
      <c r="G34" s="445"/>
      <c r="H34" s="9" t="str">
        <f t="shared" si="7"/>
        <v/>
      </c>
      <c r="I34" s="11" t="str">
        <f t="shared" si="8"/>
        <v/>
      </c>
      <c r="J34" s="2"/>
      <c r="K34" s="5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Jumper</v>
      </c>
      <c r="P34" s="148">
        <f t="shared" si="5"/>
        <v>0</v>
      </c>
      <c r="Q34" s="80" t="str">
        <f t="shared" si="3"/>
        <v/>
      </c>
      <c r="R34" s="80" t="str">
        <f t="shared" si="3"/>
        <v/>
      </c>
      <c r="S34" s="62">
        <f t="shared" si="6"/>
        <v>0</v>
      </c>
      <c r="T34" s="380"/>
      <c r="U34" s="375"/>
      <c r="V34" s="375"/>
      <c r="W34" s="375"/>
      <c r="X34" s="380"/>
      <c r="Y34" s="257">
        <v>32</v>
      </c>
      <c r="Z34" s="258"/>
      <c r="AA34" s="265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 xml:space="preserve">Angus  Brown </v>
      </c>
      <c r="I35" s="213" t="str">
        <f>IFERROR(VLOOKUP($G35,$O$3:$S$34,4,0),"")</f>
        <v xml:space="preserve">Dame Alice Owens </v>
      </c>
      <c r="J35" s="88">
        <f>IFERROR(VLOOKUP($G35,$O$3:$S$34,5,0),"")</f>
        <v>186</v>
      </c>
      <c r="K35" s="98">
        <f t="shared" ref="K35:K46" si="9">IFERROR(VLOOKUP($G35,$O$3:$S$34,2,0),0)</f>
        <v>3.9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>YES</v>
      </c>
      <c r="O35" s="420" t="s">
        <v>31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10">IFERROR(VLOOKUP($G36,$O$3:$S$34,3,0),"")</f>
        <v>Issa Phillips-Pope</v>
      </c>
      <c r="I36" s="216" t="str">
        <f t="shared" ref="I36:I46" si="11">IFERROR(VLOOKUP($G36,$O$3:$S$34,4,0),"")</f>
        <v>St C Danes</v>
      </c>
      <c r="J36" s="92">
        <f t="shared" ref="J36:J46" si="12">IFERROR(VLOOKUP($G36,$O$3:$S$34,5,0),"")</f>
        <v>604</v>
      </c>
      <c r="K36" s="154">
        <f t="shared" si="9"/>
        <v>3.4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6">
        <v>4.4000000000000004</v>
      </c>
      <c r="E44" s="427"/>
      <c r="F44" s="428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6">
        <v>4.2</v>
      </c>
      <c r="E45" s="427"/>
      <c r="F45" s="428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7">
        <v>3.9</v>
      </c>
      <c r="E46" s="429"/>
      <c r="F46" s="430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42" priority="1" operator="between">
      <formula>2.9</formula>
      <formula>3.1</formula>
    </cfRule>
    <cfRule type="cellIs" dxfId="41" priority="2" operator="between">
      <formula>1.9</formula>
      <formula>2.1</formula>
    </cfRule>
    <cfRule type="cellIs" dxfId="40" priority="3" operator="between">
      <formula>0.9</formula>
      <formula>1.1</formula>
    </cfRule>
  </conditionalFormatting>
  <conditionalFormatting sqref="O3:O34">
    <cfRule type="cellIs" dxfId="39" priority="4" operator="between">
      <formula>2.9</formula>
      <formula>3.1</formula>
    </cfRule>
    <cfRule type="cellIs" dxfId="38" priority="5" operator="between">
      <formula>1.9</formula>
      <formula>2.1</formula>
    </cfRule>
    <cfRule type="cellIs" dxfId="37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B19" zoomScale="125" zoomScaleNormal="125" workbookViewId="0">
      <selection activeCell="G35" sqref="G35:K41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14.7109375" style="150" hidden="1" customWidth="1"/>
    <col min="17" max="18" width="9.7109375" style="44" hidden="1" customWidth="1"/>
    <col min="19" max="19" width="6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0.2851562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30</v>
      </c>
      <c r="D2" s="382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36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0" t="s">
        <v>7</v>
      </c>
      <c r="F3" s="441"/>
      <c r="G3" s="441"/>
      <c r="H3" s="40" t="str">
        <f>IFERROR(VLOOKUP($J3,$Y$2:$AB$34,2,0),"")</f>
        <v>Aaron Holsborough</v>
      </c>
      <c r="I3" s="212" t="str">
        <f>IFERROR(VLOOKUP($J3,$Y$2:$AB$34,3,0),"")</f>
        <v>Beaumont</v>
      </c>
      <c r="J3" s="245">
        <v>104</v>
      </c>
      <c r="K3" s="246">
        <v>1.5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 t="shared" ref="O3:O34" si="3">IF(K3&gt;0,RANK(K3,$K$3:$K$34,0),"No Jumper")</f>
        <v>7</v>
      </c>
      <c r="P3" s="146">
        <f>K3</f>
        <v>1.5</v>
      </c>
      <c r="Q3" s="79" t="str">
        <f t="shared" ref="Q3:R34" si="4">H3</f>
        <v>Aaron Holsborough</v>
      </c>
      <c r="R3" s="79" t="str">
        <f t="shared" si="4"/>
        <v>Beaumont</v>
      </c>
      <c r="S3" s="52">
        <f>J3</f>
        <v>104</v>
      </c>
      <c r="T3" s="380"/>
      <c r="U3" s="435"/>
      <c r="V3" s="436"/>
      <c r="W3" s="437"/>
      <c r="X3" s="380"/>
      <c r="Y3" s="254">
        <v>103</v>
      </c>
      <c r="Z3" s="255" t="s">
        <v>223</v>
      </c>
      <c r="AA3" s="264" t="s">
        <v>45</v>
      </c>
    </row>
    <row r="4" spans="1:27" ht="9.9499999999999993" customHeight="1">
      <c r="A4" s="380"/>
      <c r="B4" s="380"/>
      <c r="C4" s="383"/>
      <c r="D4" s="384"/>
      <c r="E4" s="442"/>
      <c r="F4" s="443"/>
      <c r="G4" s="443"/>
      <c r="H4" s="29" t="str">
        <f>IFERROR(VLOOKUP($J4,$Y$2:$AB$34,2,0),"")</f>
        <v>Ore Adebayo</v>
      </c>
      <c r="I4" s="19" t="str">
        <f>IFERROR(VLOOKUP($J4,$Y$2:$AB$34,3,0),"")</f>
        <v>Haberdashers' Boys' School</v>
      </c>
      <c r="J4" s="247">
        <v>194</v>
      </c>
      <c r="K4" s="248">
        <v>1.84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si="3"/>
        <v>1</v>
      </c>
      <c r="P4" s="147">
        <f t="shared" ref="P4:P34" si="5">K4</f>
        <v>1.84</v>
      </c>
      <c r="Q4" s="78" t="str">
        <f t="shared" si="4"/>
        <v>Ore Adebayo</v>
      </c>
      <c r="R4" s="78" t="str">
        <f t="shared" si="4"/>
        <v>Haberdashers' Boys' School</v>
      </c>
      <c r="S4" s="57">
        <f t="shared" ref="S4:S34" si="6">J4</f>
        <v>194</v>
      </c>
      <c r="T4" s="380"/>
      <c r="U4" s="402" t="s">
        <v>20</v>
      </c>
      <c r="V4" s="403"/>
      <c r="W4" s="404"/>
      <c r="X4" s="380"/>
      <c r="Y4" s="254">
        <v>104</v>
      </c>
      <c r="Z4" s="255" t="s">
        <v>224</v>
      </c>
      <c r="AA4" s="264" t="s">
        <v>45</v>
      </c>
    </row>
    <row r="5" spans="1:27" ht="9.9499999999999993" customHeight="1">
      <c r="A5" s="380"/>
      <c r="B5" s="380"/>
      <c r="C5" s="383"/>
      <c r="D5" s="384"/>
      <c r="E5" s="442"/>
      <c r="F5" s="443"/>
      <c r="G5" s="443"/>
      <c r="H5" s="29" t="str">
        <f t="shared" ref="H5:H34" si="7">IFERROR(VLOOKUP($J5,$Y$2:$AB$34,2,0),"")</f>
        <v>Jake Bayne</v>
      </c>
      <c r="I5" s="19" t="str">
        <f t="shared" ref="I5:I34" si="8">IFERROR(VLOOKUP($J5,$Y$2:$AB$34,3,0),"")</f>
        <v>Roundwood Park</v>
      </c>
      <c r="J5" s="247">
        <v>441</v>
      </c>
      <c r="K5" s="248">
        <v>1.7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3"/>
        <v>5</v>
      </c>
      <c r="P5" s="147">
        <f t="shared" si="5"/>
        <v>1.7</v>
      </c>
      <c r="Q5" s="78" t="str">
        <f t="shared" si="4"/>
        <v>Jake Bayne</v>
      </c>
      <c r="R5" s="78" t="str">
        <f t="shared" si="4"/>
        <v>Roundwood Park</v>
      </c>
      <c r="S5" s="57">
        <f t="shared" si="6"/>
        <v>441</v>
      </c>
      <c r="T5" s="380"/>
      <c r="U5" s="405"/>
      <c r="V5" s="406"/>
      <c r="W5" s="407"/>
      <c r="X5" s="380"/>
      <c r="Y5" s="254">
        <v>123</v>
      </c>
      <c r="Z5" s="255" t="s">
        <v>106</v>
      </c>
      <c r="AA5" s="264" t="s">
        <v>73</v>
      </c>
    </row>
    <row r="6" spans="1:27" ht="9.9499999999999993" customHeight="1">
      <c r="A6" s="380"/>
      <c r="B6" s="380"/>
      <c r="C6" s="383"/>
      <c r="D6" s="384"/>
      <c r="E6" s="442"/>
      <c r="F6" s="443"/>
      <c r="G6" s="443"/>
      <c r="H6" s="29" t="str">
        <f t="shared" si="7"/>
        <v>George Ball</v>
      </c>
      <c r="I6" s="19" t="str">
        <f t="shared" si="8"/>
        <v xml:space="preserve">St Albans School </v>
      </c>
      <c r="J6" s="247">
        <v>584</v>
      </c>
      <c r="K6" s="248">
        <v>1.75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3"/>
        <v>4</v>
      </c>
      <c r="P6" s="147">
        <f t="shared" si="5"/>
        <v>1.75</v>
      </c>
      <c r="Q6" s="78" t="str">
        <f t="shared" si="4"/>
        <v>George Ball</v>
      </c>
      <c r="R6" s="78" t="str">
        <f t="shared" si="4"/>
        <v xml:space="preserve">St Albans School </v>
      </c>
      <c r="S6" s="57">
        <f t="shared" si="6"/>
        <v>584</v>
      </c>
      <c r="T6" s="380"/>
      <c r="U6" s="405"/>
      <c r="V6" s="406"/>
      <c r="W6" s="407"/>
      <c r="X6" s="380"/>
      <c r="Y6" s="254">
        <v>194</v>
      </c>
      <c r="Z6" s="255" t="s">
        <v>125</v>
      </c>
      <c r="AA6" s="264" t="s">
        <v>67</v>
      </c>
    </row>
    <row r="7" spans="1:27" ht="9.9499999999999993" customHeight="1">
      <c r="A7" s="380"/>
      <c r="B7" s="380"/>
      <c r="C7" s="383"/>
      <c r="D7" s="384"/>
      <c r="E7" s="442"/>
      <c r="F7" s="443"/>
      <c r="G7" s="443"/>
      <c r="H7" s="29" t="str">
        <f t="shared" si="7"/>
        <v>Joe Cox</v>
      </c>
      <c r="I7" s="19" t="str">
        <f t="shared" si="8"/>
        <v>St Michaels Catholic High School</v>
      </c>
      <c r="J7" s="247">
        <v>689</v>
      </c>
      <c r="K7" s="248">
        <v>1.6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3"/>
        <v>6</v>
      </c>
      <c r="P7" s="147">
        <f t="shared" si="5"/>
        <v>1.6</v>
      </c>
      <c r="Q7" s="78" t="str">
        <f t="shared" si="4"/>
        <v>Joe Cox</v>
      </c>
      <c r="R7" s="78" t="str">
        <f t="shared" si="4"/>
        <v>St Michaels Catholic High School</v>
      </c>
      <c r="S7" s="57">
        <f t="shared" si="6"/>
        <v>689</v>
      </c>
      <c r="T7" s="380"/>
      <c r="U7" s="402" t="s">
        <v>64</v>
      </c>
      <c r="V7" s="403"/>
      <c r="W7" s="404"/>
      <c r="X7" s="380"/>
      <c r="Y7" s="254">
        <v>279</v>
      </c>
      <c r="Z7" s="255" t="s">
        <v>225</v>
      </c>
      <c r="AA7" s="264" t="s">
        <v>128</v>
      </c>
    </row>
    <row r="8" spans="1:27" ht="9.9499999999999993" customHeight="1">
      <c r="A8" s="380"/>
      <c r="B8" s="380"/>
      <c r="C8" s="383"/>
      <c r="D8" s="384"/>
      <c r="E8" s="442"/>
      <c r="F8" s="443"/>
      <c r="G8" s="443"/>
      <c r="H8" s="29" t="str">
        <f t="shared" si="7"/>
        <v>Jordan  Ngige</v>
      </c>
      <c r="I8" s="19" t="str">
        <f t="shared" si="8"/>
        <v>St. Michael's Catholic High School</v>
      </c>
      <c r="J8" s="247">
        <v>698</v>
      </c>
      <c r="K8" s="248">
        <v>1.78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3"/>
        <v>3</v>
      </c>
      <c r="P8" s="147">
        <f t="shared" si="5"/>
        <v>1.78</v>
      </c>
      <c r="Q8" s="78" t="str">
        <f t="shared" si="4"/>
        <v>Jordan  Ngige</v>
      </c>
      <c r="R8" s="78" t="str">
        <f t="shared" si="4"/>
        <v>St. Michael's Catholic High School</v>
      </c>
      <c r="S8" s="57">
        <f t="shared" si="6"/>
        <v>698</v>
      </c>
      <c r="T8" s="380"/>
      <c r="U8" s="405"/>
      <c r="V8" s="406"/>
      <c r="W8" s="407"/>
      <c r="X8" s="380"/>
      <c r="Y8" s="254">
        <v>359</v>
      </c>
      <c r="Z8" s="255" t="s">
        <v>204</v>
      </c>
      <c r="AA8" s="264" t="s">
        <v>96</v>
      </c>
    </row>
    <row r="9" spans="1:27" ht="9.9499999999999993" customHeight="1">
      <c r="A9" s="380"/>
      <c r="B9" s="380"/>
      <c r="C9" s="383"/>
      <c r="D9" s="384"/>
      <c r="E9" s="442"/>
      <c r="F9" s="443"/>
      <c r="G9" s="443"/>
      <c r="H9" s="30" t="str">
        <f t="shared" si="7"/>
        <v>Frank Linsell</v>
      </c>
      <c r="I9" s="20" t="str">
        <f t="shared" si="8"/>
        <v>The Hemel Hempstead School</v>
      </c>
      <c r="J9" s="247">
        <v>764</v>
      </c>
      <c r="K9" s="248">
        <v>1.81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3"/>
        <v>2</v>
      </c>
      <c r="P9" s="147">
        <f t="shared" si="5"/>
        <v>1.81</v>
      </c>
      <c r="Q9" s="78" t="str">
        <f t="shared" si="4"/>
        <v>Frank Linsell</v>
      </c>
      <c r="R9" s="78" t="str">
        <f t="shared" si="4"/>
        <v>The Hemel Hempstead School</v>
      </c>
      <c r="S9" s="57">
        <f t="shared" si="6"/>
        <v>764</v>
      </c>
      <c r="T9" s="380"/>
      <c r="U9" s="405"/>
      <c r="V9" s="406"/>
      <c r="W9" s="407"/>
      <c r="X9" s="380"/>
      <c r="Y9" s="254">
        <v>441</v>
      </c>
      <c r="Z9" s="255" t="s">
        <v>226</v>
      </c>
      <c r="AA9" s="264" t="s">
        <v>68</v>
      </c>
    </row>
    <row r="10" spans="1:27" ht="9.9499999999999993" customHeight="1">
      <c r="A10" s="380"/>
      <c r="B10" s="380"/>
      <c r="C10" s="383"/>
      <c r="D10" s="384"/>
      <c r="E10" s="442"/>
      <c r="F10" s="443"/>
      <c r="G10" s="443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 t="str">
        <f t="shared" si="3"/>
        <v>No Jumper</v>
      </c>
      <c r="P10" s="147">
        <f t="shared" si="5"/>
        <v>0</v>
      </c>
      <c r="Q10" s="78" t="str">
        <f t="shared" si="4"/>
        <v/>
      </c>
      <c r="R10" s="78" t="str">
        <f t="shared" si="4"/>
        <v/>
      </c>
      <c r="S10" s="57">
        <f t="shared" si="6"/>
        <v>0</v>
      </c>
      <c r="T10" s="380"/>
      <c r="U10" s="341" t="s">
        <v>65</v>
      </c>
      <c r="V10" s="342"/>
      <c r="W10" s="343"/>
      <c r="X10" s="380"/>
      <c r="Y10" s="254">
        <v>584</v>
      </c>
      <c r="Z10" s="255" t="s">
        <v>97</v>
      </c>
      <c r="AA10" s="264" t="s">
        <v>87</v>
      </c>
    </row>
    <row r="11" spans="1:27" ht="9.9499999999999993" customHeight="1">
      <c r="A11" s="380"/>
      <c r="B11" s="380"/>
      <c r="C11" s="383"/>
      <c r="D11" s="384"/>
      <c r="E11" s="442"/>
      <c r="F11" s="443"/>
      <c r="G11" s="443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3"/>
        <v>No Jumper</v>
      </c>
      <c r="P11" s="147">
        <f t="shared" si="5"/>
        <v>0</v>
      </c>
      <c r="Q11" s="78" t="str">
        <f t="shared" si="4"/>
        <v/>
      </c>
      <c r="R11" s="78" t="str">
        <f t="shared" si="4"/>
        <v/>
      </c>
      <c r="S11" s="57">
        <f t="shared" si="6"/>
        <v>0</v>
      </c>
      <c r="T11" s="380"/>
      <c r="U11" s="344"/>
      <c r="V11" s="345"/>
      <c r="W11" s="346"/>
      <c r="X11" s="380"/>
      <c r="Y11" s="254">
        <v>689</v>
      </c>
      <c r="Z11" s="255" t="s">
        <v>191</v>
      </c>
      <c r="AA11" s="264" t="s">
        <v>192</v>
      </c>
    </row>
    <row r="12" spans="1:27" ht="9.9499999999999993" customHeight="1">
      <c r="A12" s="380"/>
      <c r="B12" s="380"/>
      <c r="C12" s="383"/>
      <c r="D12" s="384"/>
      <c r="E12" s="442"/>
      <c r="F12" s="443"/>
      <c r="G12" s="443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3"/>
        <v>No Jumper</v>
      </c>
      <c r="P12" s="147">
        <f t="shared" si="5"/>
        <v>0</v>
      </c>
      <c r="Q12" s="78" t="str">
        <f t="shared" si="4"/>
        <v/>
      </c>
      <c r="R12" s="78" t="str">
        <f t="shared" si="4"/>
        <v/>
      </c>
      <c r="S12" s="57">
        <f t="shared" si="6"/>
        <v>0</v>
      </c>
      <c r="T12" s="380"/>
      <c r="U12" s="347"/>
      <c r="V12" s="348"/>
      <c r="W12" s="349"/>
      <c r="X12" s="380"/>
      <c r="Y12" s="254">
        <v>698</v>
      </c>
      <c r="Z12" s="255" t="s">
        <v>220</v>
      </c>
      <c r="AA12" s="264" t="s">
        <v>166</v>
      </c>
    </row>
    <row r="13" spans="1:27" ht="9.9499999999999993" customHeight="1">
      <c r="A13" s="380"/>
      <c r="B13" s="380"/>
      <c r="C13" s="383"/>
      <c r="D13" s="384"/>
      <c r="E13" s="442"/>
      <c r="F13" s="443"/>
      <c r="G13" s="443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3"/>
        <v>No Jumper</v>
      </c>
      <c r="P13" s="147">
        <f t="shared" si="5"/>
        <v>0</v>
      </c>
      <c r="Q13" s="78" t="str">
        <f t="shared" si="4"/>
        <v/>
      </c>
      <c r="R13" s="78" t="str">
        <f t="shared" si="4"/>
        <v/>
      </c>
      <c r="S13" s="57">
        <f t="shared" si="6"/>
        <v>0</v>
      </c>
      <c r="T13" s="380"/>
      <c r="U13" s="341" t="s">
        <v>63</v>
      </c>
      <c r="V13" s="342"/>
      <c r="W13" s="343"/>
      <c r="X13" s="380"/>
      <c r="Y13" s="254">
        <v>764</v>
      </c>
      <c r="Z13" s="255" t="s">
        <v>81</v>
      </c>
      <c r="AA13" s="264" t="s">
        <v>48</v>
      </c>
    </row>
    <row r="14" spans="1:27" ht="9.9499999999999993" customHeight="1">
      <c r="A14" s="380"/>
      <c r="B14" s="380"/>
      <c r="C14" s="383"/>
      <c r="D14" s="384"/>
      <c r="E14" s="442"/>
      <c r="F14" s="443"/>
      <c r="G14" s="443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3"/>
        <v>No Jumper</v>
      </c>
      <c r="P14" s="147">
        <f t="shared" si="5"/>
        <v>0</v>
      </c>
      <c r="Q14" s="78" t="str">
        <f t="shared" si="4"/>
        <v/>
      </c>
      <c r="R14" s="78" t="str">
        <f t="shared" si="4"/>
        <v/>
      </c>
      <c r="S14" s="57">
        <f t="shared" si="6"/>
        <v>0</v>
      </c>
      <c r="T14" s="380"/>
      <c r="U14" s="344"/>
      <c r="V14" s="345"/>
      <c r="W14" s="346"/>
      <c r="X14" s="380"/>
      <c r="Y14" s="254"/>
      <c r="Z14" s="255"/>
      <c r="AA14" s="264"/>
    </row>
    <row r="15" spans="1:27" ht="9.9499999999999993" customHeight="1">
      <c r="A15" s="380"/>
      <c r="B15" s="380"/>
      <c r="C15" s="383"/>
      <c r="D15" s="384"/>
      <c r="E15" s="442"/>
      <c r="F15" s="443"/>
      <c r="G15" s="443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3"/>
        <v>No Jumper</v>
      </c>
      <c r="P15" s="147">
        <f t="shared" si="5"/>
        <v>0</v>
      </c>
      <c r="Q15" s="78" t="str">
        <f t="shared" si="4"/>
        <v/>
      </c>
      <c r="R15" s="78" t="str">
        <f t="shared" si="4"/>
        <v/>
      </c>
      <c r="S15" s="57">
        <f t="shared" si="6"/>
        <v>0</v>
      </c>
      <c r="T15" s="380"/>
      <c r="U15" s="347"/>
      <c r="V15" s="348"/>
      <c r="W15" s="349"/>
      <c r="X15" s="380"/>
      <c r="Y15" s="254"/>
      <c r="Z15" s="255"/>
      <c r="AA15" s="264"/>
    </row>
    <row r="16" spans="1:27" ht="9.9499999999999993" customHeight="1">
      <c r="A16" s="380"/>
      <c r="B16" s="380"/>
      <c r="C16" s="383"/>
      <c r="D16" s="384"/>
      <c r="E16" s="442"/>
      <c r="F16" s="443"/>
      <c r="G16" s="443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3"/>
        <v>No Jumper</v>
      </c>
      <c r="P16" s="147">
        <f t="shared" si="5"/>
        <v>0</v>
      </c>
      <c r="Q16" s="78" t="str">
        <f t="shared" si="4"/>
        <v/>
      </c>
      <c r="R16" s="78" t="str">
        <f t="shared" si="4"/>
        <v/>
      </c>
      <c r="S16" s="57">
        <f t="shared" si="6"/>
        <v>0</v>
      </c>
      <c r="T16" s="380"/>
      <c r="U16" s="341"/>
      <c r="V16" s="342"/>
      <c r="W16" s="343"/>
      <c r="X16" s="380"/>
      <c r="Y16" s="254"/>
      <c r="Z16" s="255"/>
      <c r="AA16" s="264"/>
    </row>
    <row r="17" spans="1:27" ht="9.9499999999999993" customHeight="1">
      <c r="A17" s="380"/>
      <c r="B17" s="380"/>
      <c r="C17" s="383"/>
      <c r="D17" s="384"/>
      <c r="E17" s="442"/>
      <c r="F17" s="443"/>
      <c r="G17" s="443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3"/>
        <v>No Jumper</v>
      </c>
      <c r="P17" s="147">
        <f t="shared" si="5"/>
        <v>0</v>
      </c>
      <c r="Q17" s="78" t="str">
        <f t="shared" si="4"/>
        <v/>
      </c>
      <c r="R17" s="78" t="str">
        <f t="shared" si="4"/>
        <v/>
      </c>
      <c r="S17" s="57">
        <f t="shared" si="6"/>
        <v>0</v>
      </c>
      <c r="T17" s="380"/>
      <c r="U17" s="344"/>
      <c r="V17" s="345"/>
      <c r="W17" s="346"/>
      <c r="X17" s="380"/>
      <c r="Y17" s="254"/>
      <c r="Z17" s="255"/>
      <c r="AA17" s="264"/>
    </row>
    <row r="18" spans="1:27" ht="9.9499999999999993" customHeight="1">
      <c r="A18" s="380"/>
      <c r="B18" s="380"/>
      <c r="C18" s="383"/>
      <c r="D18" s="384"/>
      <c r="E18" s="442"/>
      <c r="F18" s="443"/>
      <c r="G18" s="443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3"/>
        <v>No Jumper</v>
      </c>
      <c r="P18" s="147">
        <f t="shared" si="5"/>
        <v>0</v>
      </c>
      <c r="Q18" s="78" t="str">
        <f t="shared" si="4"/>
        <v/>
      </c>
      <c r="R18" s="78" t="str">
        <f t="shared" si="4"/>
        <v/>
      </c>
      <c r="S18" s="57">
        <f t="shared" si="6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383"/>
      <c r="D19" s="384"/>
      <c r="E19" s="442"/>
      <c r="F19" s="443"/>
      <c r="G19" s="443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3"/>
        <v>No Jumper</v>
      </c>
      <c r="P19" s="147">
        <f t="shared" si="5"/>
        <v>0</v>
      </c>
      <c r="Q19" s="78" t="str">
        <f t="shared" si="4"/>
        <v/>
      </c>
      <c r="R19" s="78" t="str">
        <f t="shared" si="4"/>
        <v/>
      </c>
      <c r="S19" s="57">
        <f t="shared" si="6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383"/>
      <c r="D20" s="384"/>
      <c r="E20" s="442"/>
      <c r="F20" s="443"/>
      <c r="G20" s="443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3"/>
        <v>No Jumper</v>
      </c>
      <c r="P20" s="147">
        <f t="shared" si="5"/>
        <v>0</v>
      </c>
      <c r="Q20" s="78" t="str">
        <f t="shared" si="4"/>
        <v/>
      </c>
      <c r="R20" s="78" t="str">
        <f t="shared" si="4"/>
        <v/>
      </c>
      <c r="S20" s="57">
        <f t="shared" si="6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383"/>
      <c r="D21" s="384"/>
      <c r="E21" s="442"/>
      <c r="F21" s="443"/>
      <c r="G21" s="443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3"/>
        <v>No Jumper</v>
      </c>
      <c r="P21" s="147">
        <f t="shared" si="5"/>
        <v>0</v>
      </c>
      <c r="Q21" s="78" t="str">
        <f t="shared" si="4"/>
        <v/>
      </c>
      <c r="R21" s="78" t="str">
        <f t="shared" si="4"/>
        <v/>
      </c>
      <c r="S21" s="57">
        <f t="shared" si="6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383"/>
      <c r="D22" s="384"/>
      <c r="E22" s="442"/>
      <c r="F22" s="443"/>
      <c r="G22" s="443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3"/>
        <v>No Jumper</v>
      </c>
      <c r="P22" s="147">
        <f t="shared" si="5"/>
        <v>0</v>
      </c>
      <c r="Q22" s="78" t="str">
        <f t="shared" si="4"/>
        <v/>
      </c>
      <c r="R22" s="78" t="str">
        <f t="shared" si="4"/>
        <v/>
      </c>
      <c r="S22" s="57">
        <f t="shared" si="6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383"/>
      <c r="D23" s="384"/>
      <c r="E23" s="442"/>
      <c r="F23" s="443"/>
      <c r="G23" s="443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3"/>
        <v>No Jumper</v>
      </c>
      <c r="P23" s="147">
        <f t="shared" si="5"/>
        <v>0</v>
      </c>
      <c r="Q23" s="78" t="str">
        <f t="shared" si="4"/>
        <v/>
      </c>
      <c r="R23" s="78" t="str">
        <f t="shared" si="4"/>
        <v/>
      </c>
      <c r="S23" s="57">
        <f t="shared" si="6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383"/>
      <c r="D24" s="384"/>
      <c r="E24" s="442"/>
      <c r="F24" s="443"/>
      <c r="G24" s="443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3"/>
        <v>No Jumper</v>
      </c>
      <c r="P24" s="147">
        <f t="shared" si="5"/>
        <v>0</v>
      </c>
      <c r="Q24" s="78" t="str">
        <f t="shared" si="4"/>
        <v/>
      </c>
      <c r="R24" s="78" t="str">
        <f t="shared" si="4"/>
        <v/>
      </c>
      <c r="S24" s="57">
        <f t="shared" si="6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383"/>
      <c r="D25" s="384"/>
      <c r="E25" s="442"/>
      <c r="F25" s="443"/>
      <c r="G25" s="443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3"/>
        <v>No Jumper</v>
      </c>
      <c r="P25" s="147">
        <f t="shared" si="5"/>
        <v>0</v>
      </c>
      <c r="Q25" s="78" t="str">
        <f t="shared" si="4"/>
        <v/>
      </c>
      <c r="R25" s="78" t="str">
        <f t="shared" si="4"/>
        <v/>
      </c>
      <c r="S25" s="57">
        <f t="shared" si="6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383"/>
      <c r="D26" s="384"/>
      <c r="E26" s="442"/>
      <c r="F26" s="443"/>
      <c r="G26" s="443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3"/>
        <v>No Jumper</v>
      </c>
      <c r="P26" s="147">
        <f t="shared" si="5"/>
        <v>0</v>
      </c>
      <c r="Q26" s="78" t="str">
        <f t="shared" si="4"/>
        <v/>
      </c>
      <c r="R26" s="78" t="str">
        <f t="shared" si="4"/>
        <v/>
      </c>
      <c r="S26" s="57">
        <f t="shared" si="6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383"/>
      <c r="D27" s="384"/>
      <c r="E27" s="442"/>
      <c r="F27" s="443"/>
      <c r="G27" s="443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3"/>
        <v>No Jumper</v>
      </c>
      <c r="P27" s="147">
        <f t="shared" si="5"/>
        <v>0</v>
      </c>
      <c r="Q27" s="78" t="str">
        <f t="shared" si="4"/>
        <v/>
      </c>
      <c r="R27" s="78" t="str">
        <f t="shared" si="4"/>
        <v/>
      </c>
      <c r="S27" s="57">
        <f t="shared" si="6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383"/>
      <c r="D28" s="384"/>
      <c r="E28" s="442"/>
      <c r="F28" s="443"/>
      <c r="G28" s="443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3"/>
        <v>No Jumper</v>
      </c>
      <c r="P28" s="147">
        <f t="shared" si="5"/>
        <v>0</v>
      </c>
      <c r="Q28" s="78" t="str">
        <f t="shared" si="4"/>
        <v/>
      </c>
      <c r="R28" s="78" t="str">
        <f t="shared" si="4"/>
        <v/>
      </c>
      <c r="S28" s="57">
        <f t="shared" si="6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383"/>
      <c r="D29" s="384"/>
      <c r="E29" s="442"/>
      <c r="F29" s="443"/>
      <c r="G29" s="443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3"/>
        <v>No Jumper</v>
      </c>
      <c r="P29" s="147">
        <f t="shared" si="5"/>
        <v>0</v>
      </c>
      <c r="Q29" s="78" t="str">
        <f t="shared" si="4"/>
        <v/>
      </c>
      <c r="R29" s="78" t="str">
        <f t="shared" si="4"/>
        <v/>
      </c>
      <c r="S29" s="57">
        <f t="shared" si="6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383"/>
      <c r="D30" s="384"/>
      <c r="E30" s="442"/>
      <c r="F30" s="443"/>
      <c r="G30" s="443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3"/>
        <v>No Jumper</v>
      </c>
      <c r="P30" s="147">
        <f t="shared" si="5"/>
        <v>0</v>
      </c>
      <c r="Q30" s="78" t="str">
        <f t="shared" si="4"/>
        <v/>
      </c>
      <c r="R30" s="78" t="str">
        <f t="shared" si="4"/>
        <v/>
      </c>
      <c r="S30" s="57">
        <f t="shared" si="6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383"/>
      <c r="D31" s="384"/>
      <c r="E31" s="442"/>
      <c r="F31" s="443"/>
      <c r="G31" s="443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3"/>
        <v>No Jumper</v>
      </c>
      <c r="P31" s="147">
        <f t="shared" si="5"/>
        <v>0</v>
      </c>
      <c r="Q31" s="78" t="str">
        <f t="shared" si="4"/>
        <v/>
      </c>
      <c r="R31" s="78" t="str">
        <f t="shared" si="4"/>
        <v/>
      </c>
      <c r="S31" s="57">
        <f t="shared" si="6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383"/>
      <c r="D32" s="384"/>
      <c r="E32" s="442"/>
      <c r="F32" s="443"/>
      <c r="G32" s="443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3"/>
        <v>No Jumper</v>
      </c>
      <c r="P32" s="147">
        <f t="shared" si="5"/>
        <v>0</v>
      </c>
      <c r="Q32" s="78" t="str">
        <f t="shared" si="4"/>
        <v/>
      </c>
      <c r="R32" s="78" t="str">
        <f t="shared" si="4"/>
        <v/>
      </c>
      <c r="S32" s="57">
        <f t="shared" si="6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383"/>
      <c r="D33" s="384"/>
      <c r="E33" s="442"/>
      <c r="F33" s="443"/>
      <c r="G33" s="443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3"/>
        <v>No Jumper</v>
      </c>
      <c r="P33" s="147">
        <f t="shared" si="5"/>
        <v>0</v>
      </c>
      <c r="Q33" s="78" t="str">
        <f t="shared" si="4"/>
        <v/>
      </c>
      <c r="R33" s="78" t="str">
        <f t="shared" si="4"/>
        <v/>
      </c>
      <c r="S33" s="57">
        <f t="shared" si="6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383"/>
      <c r="D34" s="384"/>
      <c r="E34" s="444"/>
      <c r="F34" s="445"/>
      <c r="G34" s="445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3"/>
        <v>No Jumper</v>
      </c>
      <c r="P34" s="148">
        <f t="shared" si="5"/>
        <v>0</v>
      </c>
      <c r="Q34" s="80" t="str">
        <f t="shared" si="4"/>
        <v/>
      </c>
      <c r="R34" s="80" t="str">
        <f t="shared" si="4"/>
        <v/>
      </c>
      <c r="S34" s="62">
        <f t="shared" si="6"/>
        <v>0</v>
      </c>
      <c r="T34" s="380"/>
      <c r="U34" s="375"/>
      <c r="V34" s="375"/>
      <c r="W34" s="375"/>
      <c r="X34" s="380"/>
      <c r="Y34" s="257"/>
      <c r="Z34" s="258"/>
      <c r="AA34" s="265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>Ore Adebayo</v>
      </c>
      <c r="I35" s="213" t="str">
        <f>IFERROR(VLOOKUP($G35,$O$3:$S$34,4,0),"")</f>
        <v>Haberdashers' Boys' School</v>
      </c>
      <c r="J35" s="88">
        <f>IFERROR(VLOOKUP($G35,$O$3:$S$34,5,0),"")</f>
        <v>194</v>
      </c>
      <c r="K35" s="98">
        <f t="shared" ref="K35:K46" si="9">IFERROR(VLOOKUP($G35,$O$3:$S$34,2,0),0)</f>
        <v>1.84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0" t="s">
        <v>30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10">IFERROR(VLOOKUP($G36,$O$3:$S$34,3,0),"")</f>
        <v>Frank Linsell</v>
      </c>
      <c r="I36" s="216" t="str">
        <f t="shared" ref="I36:I46" si="11">IFERROR(VLOOKUP($G36,$O$3:$S$34,4,0),"")</f>
        <v>The Hemel Hempstead School</v>
      </c>
      <c r="J36" s="92">
        <f t="shared" ref="J36:J46" si="12">IFERROR(VLOOKUP($G36,$O$3:$S$34,5,0),"")</f>
        <v>764</v>
      </c>
      <c r="K36" s="154">
        <f t="shared" si="9"/>
        <v>1.81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10"/>
        <v>Jordan  Ngige</v>
      </c>
      <c r="I37" s="217" t="str">
        <f t="shared" si="11"/>
        <v>St. Michael's Catholic High School</v>
      </c>
      <c r="J37" s="93">
        <f t="shared" si="12"/>
        <v>698</v>
      </c>
      <c r="K37" s="155">
        <f t="shared" si="9"/>
        <v>1.78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10"/>
        <v>George Ball</v>
      </c>
      <c r="I38" s="56" t="str">
        <f t="shared" si="11"/>
        <v xml:space="preserve">St Albans School </v>
      </c>
      <c r="J38" s="53">
        <f t="shared" si="12"/>
        <v>584</v>
      </c>
      <c r="K38" s="4">
        <f t="shared" si="9"/>
        <v>1.75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10"/>
        <v>Jake Bayne</v>
      </c>
      <c r="I39" s="56" t="str">
        <f t="shared" si="11"/>
        <v>Roundwood Park</v>
      </c>
      <c r="J39" s="53">
        <f t="shared" si="12"/>
        <v>441</v>
      </c>
      <c r="K39" s="4">
        <f t="shared" si="9"/>
        <v>1.7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10"/>
        <v>Joe Cox</v>
      </c>
      <c r="I40" s="56" t="str">
        <f t="shared" si="11"/>
        <v>St Michaels Catholic High School</v>
      </c>
      <c r="J40" s="53">
        <f t="shared" si="12"/>
        <v>689</v>
      </c>
      <c r="K40" s="4">
        <f t="shared" si="9"/>
        <v>1.6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10"/>
        <v>Aaron Holsborough</v>
      </c>
      <c r="I41" s="56" t="str">
        <f t="shared" si="11"/>
        <v>Beaumont</v>
      </c>
      <c r="J41" s="53">
        <f t="shared" si="12"/>
        <v>104</v>
      </c>
      <c r="K41" s="4">
        <f t="shared" si="9"/>
        <v>1.5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2</v>
      </c>
      <c r="E44" s="427"/>
      <c r="F44" s="428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1.94</v>
      </c>
      <c r="E45" s="427"/>
      <c r="F45" s="428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1.88</v>
      </c>
      <c r="E46" s="429"/>
      <c r="F46" s="430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C43:D43"/>
    <mergeCell ref="O38:O46"/>
    <mergeCell ref="C2:D42"/>
    <mergeCell ref="U16:W18"/>
    <mergeCell ref="U19:W21"/>
    <mergeCell ref="U22:W24"/>
    <mergeCell ref="U25:W27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E3:G34"/>
    <mergeCell ref="U4:W6"/>
    <mergeCell ref="U7:W9"/>
    <mergeCell ref="U10:W12"/>
    <mergeCell ref="U13:W15"/>
    <mergeCell ref="U31:W46"/>
    <mergeCell ref="U28:W30"/>
    <mergeCell ref="E35:F46"/>
    <mergeCell ref="O35:O37"/>
  </mergeCells>
  <phoneticPr fontId="11" type="noConversion"/>
  <conditionalFormatting sqref="G35:G46">
    <cfRule type="cellIs" dxfId="36" priority="1" operator="between">
      <formula>2.9</formula>
      <formula>3.1</formula>
    </cfRule>
    <cfRule type="cellIs" dxfId="35" priority="2" operator="between">
      <formula>1.9</formula>
      <formula>2.1</formula>
    </cfRule>
    <cfRule type="cellIs" dxfId="34" priority="3" operator="between">
      <formula>0.9</formula>
      <formula>1.1</formula>
    </cfRule>
  </conditionalFormatting>
  <conditionalFormatting sqref="O3:O34">
    <cfRule type="cellIs" dxfId="33" priority="4" operator="between">
      <formula>2.9</formula>
      <formula>3.1</formula>
    </cfRule>
    <cfRule type="cellIs" dxfId="32" priority="5" operator="between">
      <formula>1.9</formula>
      <formula>2.1</formula>
    </cfRule>
    <cfRule type="cellIs" dxfId="31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B13" zoomScaleNormal="100" workbookViewId="0">
      <selection activeCell="G35" sqref="G35:K39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11.85546875" style="150" hidden="1" customWidth="1"/>
    <col min="17" max="18" width="8.140625" style="44" hidden="1" customWidth="1"/>
    <col min="19" max="19" width="10.28515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0.8554687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32</v>
      </c>
      <c r="D2" s="382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27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6" t="s">
        <v>7</v>
      </c>
      <c r="F3" s="447"/>
      <c r="G3" s="447"/>
      <c r="H3" s="40" t="str">
        <f>IFERROR(VLOOKUP($J3,$Y$2:$AB$34,2,0),"")</f>
        <v>Godwin Mutandwa</v>
      </c>
      <c r="I3" s="212" t="str">
        <f>IFERROR(VLOOKUP($J3,$Y$2:$AB$34,3,0),"")</f>
        <v>JFK</v>
      </c>
      <c r="J3" s="245">
        <v>272</v>
      </c>
      <c r="K3" s="246">
        <v>12.82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Thrower")</f>
        <v>1</v>
      </c>
      <c r="P3" s="146">
        <f>K3</f>
        <v>12.82</v>
      </c>
      <c r="Q3" s="79" t="str">
        <f>H3</f>
        <v>Godwin Mutandwa</v>
      </c>
      <c r="R3" s="79" t="str">
        <f>I3</f>
        <v>JFK</v>
      </c>
      <c r="S3" s="52">
        <f t="shared" ref="S3:S34" si="3">J3</f>
        <v>272</v>
      </c>
      <c r="T3" s="380"/>
      <c r="U3" s="435"/>
      <c r="V3" s="436"/>
      <c r="W3" s="437"/>
      <c r="X3" s="380"/>
      <c r="Y3" s="245">
        <v>36</v>
      </c>
      <c r="Z3" s="268" t="s">
        <v>230</v>
      </c>
      <c r="AA3" s="264" t="s">
        <v>71</v>
      </c>
    </row>
    <row r="4" spans="1:27" ht="9.9499999999999993" customHeight="1">
      <c r="A4" s="380"/>
      <c r="B4" s="380"/>
      <c r="C4" s="383"/>
      <c r="D4" s="384"/>
      <c r="E4" s="448"/>
      <c r="F4" s="449"/>
      <c r="G4" s="449"/>
      <c r="H4" s="29" t="str">
        <f>IFERROR(VLOOKUP($J4,$Y$2:$AB$34,2,0),"")</f>
        <v>Kenneth  Powley</v>
      </c>
      <c r="I4" s="19" t="str">
        <f>IFERROR(VLOOKUP($J4,$Y$2:$AB$34,3,0),"")</f>
        <v>Longdean</v>
      </c>
      <c r="J4" s="247">
        <v>333</v>
      </c>
      <c r="K4" s="248">
        <v>9.5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5</v>
      </c>
      <c r="P4" s="147">
        <f t="shared" ref="P4:P34" si="5">K4</f>
        <v>9.5</v>
      </c>
      <c r="Q4" s="78" t="str">
        <f t="shared" ref="Q4:R34" si="6">H4</f>
        <v>Kenneth  Powley</v>
      </c>
      <c r="R4" s="78" t="str">
        <f t="shared" si="6"/>
        <v>Longdean</v>
      </c>
      <c r="S4" s="57">
        <f t="shared" si="3"/>
        <v>333</v>
      </c>
      <c r="T4" s="380"/>
      <c r="U4" s="402" t="s">
        <v>20</v>
      </c>
      <c r="V4" s="403"/>
      <c r="W4" s="404"/>
      <c r="X4" s="380"/>
      <c r="Y4" s="247">
        <v>169</v>
      </c>
      <c r="Z4" s="269" t="s">
        <v>98</v>
      </c>
      <c r="AA4" s="264" t="s">
        <v>74</v>
      </c>
    </row>
    <row r="5" spans="1:27" ht="9.9499999999999993" customHeight="1">
      <c r="A5" s="380"/>
      <c r="B5" s="380"/>
      <c r="C5" s="383"/>
      <c r="D5" s="384"/>
      <c r="E5" s="448"/>
      <c r="F5" s="449"/>
      <c r="G5" s="449"/>
      <c r="H5" s="29" t="str">
        <f t="shared" ref="H5:H34" si="7">IFERROR(VLOOKUP($J5,$Y$2:$AB$34,2,0),"")</f>
        <v>Emmanuel Fabode</v>
      </c>
      <c r="I5" s="19" t="str">
        <f t="shared" ref="I5:I34" si="8">IFERROR(VLOOKUP($J5,$Y$2:$AB$34,3,0),"")</f>
        <v>Roundwood Park</v>
      </c>
      <c r="J5" s="247">
        <v>438</v>
      </c>
      <c r="K5" s="248">
        <v>12.79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2</v>
      </c>
      <c r="P5" s="147">
        <f t="shared" si="5"/>
        <v>12.79</v>
      </c>
      <c r="Q5" s="78" t="str">
        <f t="shared" si="6"/>
        <v>Emmanuel Fabode</v>
      </c>
      <c r="R5" s="78" t="str">
        <f t="shared" si="6"/>
        <v>Roundwood Park</v>
      </c>
      <c r="S5" s="57">
        <f t="shared" si="3"/>
        <v>438</v>
      </c>
      <c r="T5" s="380"/>
      <c r="U5" s="405"/>
      <c r="V5" s="406"/>
      <c r="W5" s="407"/>
      <c r="X5" s="380"/>
      <c r="Y5" s="247">
        <v>244</v>
      </c>
      <c r="Z5" s="269" t="s">
        <v>231</v>
      </c>
      <c r="AA5" s="264" t="s">
        <v>109</v>
      </c>
    </row>
    <row r="6" spans="1:27" ht="9.9499999999999993" customHeight="1">
      <c r="A6" s="380"/>
      <c r="B6" s="380"/>
      <c r="C6" s="383"/>
      <c r="D6" s="384"/>
      <c r="E6" s="448"/>
      <c r="F6" s="449"/>
      <c r="G6" s="449"/>
      <c r="H6" s="29" t="str">
        <f t="shared" si="7"/>
        <v>Emmanuel Soroh</v>
      </c>
      <c r="I6" s="19" t="str">
        <f t="shared" si="8"/>
        <v xml:space="preserve">St Albans School </v>
      </c>
      <c r="J6" s="247">
        <v>599</v>
      </c>
      <c r="K6" s="248">
        <v>10.7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3</v>
      </c>
      <c r="P6" s="147">
        <f t="shared" si="5"/>
        <v>10.7</v>
      </c>
      <c r="Q6" s="78" t="str">
        <f t="shared" si="6"/>
        <v>Emmanuel Soroh</v>
      </c>
      <c r="R6" s="78" t="str">
        <f t="shared" si="6"/>
        <v xml:space="preserve">St Albans School </v>
      </c>
      <c r="S6" s="57">
        <f t="shared" si="3"/>
        <v>599</v>
      </c>
      <c r="T6" s="380"/>
      <c r="U6" s="405"/>
      <c r="V6" s="406"/>
      <c r="W6" s="407"/>
      <c r="X6" s="380"/>
      <c r="Y6" s="247">
        <v>272</v>
      </c>
      <c r="Z6" s="269" t="s">
        <v>232</v>
      </c>
      <c r="AA6" s="264" t="s">
        <v>233</v>
      </c>
    </row>
    <row r="7" spans="1:27" ht="9.9499999999999993" customHeight="1">
      <c r="A7" s="380"/>
      <c r="B7" s="380"/>
      <c r="C7" s="383"/>
      <c r="D7" s="384"/>
      <c r="E7" s="448"/>
      <c r="F7" s="449"/>
      <c r="G7" s="449"/>
      <c r="H7" s="29" t="str">
        <f t="shared" si="7"/>
        <v>Seamus van-der-puye</v>
      </c>
      <c r="I7" s="19" t="str">
        <f t="shared" si="8"/>
        <v>The Marlborough Science Academy</v>
      </c>
      <c r="J7" s="247">
        <v>812</v>
      </c>
      <c r="K7" s="248">
        <v>9.89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4</v>
      </c>
      <c r="P7" s="147">
        <f t="shared" si="5"/>
        <v>9.89</v>
      </c>
      <c r="Q7" s="78" t="str">
        <f t="shared" si="6"/>
        <v>Seamus van-der-puye</v>
      </c>
      <c r="R7" s="78" t="str">
        <f t="shared" si="6"/>
        <v>The Marlborough Science Academy</v>
      </c>
      <c r="S7" s="57">
        <f t="shared" si="3"/>
        <v>812</v>
      </c>
      <c r="T7" s="380"/>
      <c r="U7" s="402" t="s">
        <v>61</v>
      </c>
      <c r="V7" s="403"/>
      <c r="W7" s="404"/>
      <c r="X7" s="380"/>
      <c r="Y7" s="247">
        <v>333</v>
      </c>
      <c r="Z7" s="270" t="s">
        <v>234</v>
      </c>
      <c r="AA7" s="264" t="s">
        <v>136</v>
      </c>
    </row>
    <row r="8" spans="1:27" ht="9.9499999999999993" customHeight="1">
      <c r="A8" s="380"/>
      <c r="B8" s="380"/>
      <c r="C8" s="383"/>
      <c r="D8" s="384"/>
      <c r="E8" s="448"/>
      <c r="F8" s="449"/>
      <c r="G8" s="449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 t="str">
        <f t="shared" si="4"/>
        <v>No Thrower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80"/>
      <c r="U8" s="405"/>
      <c r="V8" s="406"/>
      <c r="W8" s="407"/>
      <c r="X8" s="380"/>
      <c r="Y8" s="247">
        <v>438</v>
      </c>
      <c r="Z8" s="269" t="s">
        <v>99</v>
      </c>
      <c r="AA8" s="264" t="s">
        <v>68</v>
      </c>
    </row>
    <row r="9" spans="1:27" ht="9.9499999999999993" customHeight="1">
      <c r="A9" s="380"/>
      <c r="B9" s="380"/>
      <c r="C9" s="383"/>
      <c r="D9" s="384"/>
      <c r="E9" s="448"/>
      <c r="F9" s="449"/>
      <c r="G9" s="449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 t="str">
        <f t="shared" si="4"/>
        <v>No Thrower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80"/>
      <c r="U9" s="405"/>
      <c r="V9" s="406"/>
      <c r="W9" s="407"/>
      <c r="X9" s="380"/>
      <c r="Y9" s="247">
        <v>587</v>
      </c>
      <c r="Z9" s="269" t="s">
        <v>235</v>
      </c>
      <c r="AA9" s="264" t="s">
        <v>87</v>
      </c>
    </row>
    <row r="10" spans="1:27" ht="9.9499999999999993" customHeight="1">
      <c r="A10" s="380"/>
      <c r="B10" s="380"/>
      <c r="C10" s="383"/>
      <c r="D10" s="384"/>
      <c r="E10" s="448"/>
      <c r="F10" s="449"/>
      <c r="G10" s="449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 t="str">
        <f t="shared" si="4"/>
        <v>No Thrower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80"/>
      <c r="U10" s="341" t="s">
        <v>62</v>
      </c>
      <c r="V10" s="342"/>
      <c r="W10" s="343"/>
      <c r="X10" s="380"/>
      <c r="Y10" s="247">
        <v>599</v>
      </c>
      <c r="Z10" s="269" t="s">
        <v>236</v>
      </c>
      <c r="AA10" s="264" t="s">
        <v>87</v>
      </c>
    </row>
    <row r="11" spans="1:27" ht="9.9499999999999993" customHeight="1">
      <c r="A11" s="380"/>
      <c r="B11" s="380"/>
      <c r="C11" s="383"/>
      <c r="D11" s="384"/>
      <c r="E11" s="448"/>
      <c r="F11" s="449"/>
      <c r="G11" s="449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80"/>
      <c r="U11" s="344"/>
      <c r="V11" s="345"/>
      <c r="W11" s="346"/>
      <c r="X11" s="380"/>
      <c r="Y11" s="247">
        <v>650</v>
      </c>
      <c r="Z11" s="269" t="s">
        <v>237</v>
      </c>
      <c r="AA11" s="264" t="s">
        <v>89</v>
      </c>
    </row>
    <row r="12" spans="1:27" ht="9.9499999999999993" customHeight="1">
      <c r="A12" s="380"/>
      <c r="B12" s="380"/>
      <c r="C12" s="383"/>
      <c r="D12" s="384"/>
      <c r="E12" s="448"/>
      <c r="F12" s="449"/>
      <c r="G12" s="449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80"/>
      <c r="U12" s="347"/>
      <c r="V12" s="348"/>
      <c r="W12" s="349"/>
      <c r="X12" s="380"/>
      <c r="Y12" s="247">
        <v>663</v>
      </c>
      <c r="Z12" s="269" t="s">
        <v>238</v>
      </c>
      <c r="AA12" s="264" t="s">
        <v>69</v>
      </c>
    </row>
    <row r="13" spans="1:27" ht="9.9499999999999993" customHeight="1">
      <c r="A13" s="380"/>
      <c r="B13" s="380"/>
      <c r="C13" s="383"/>
      <c r="D13" s="384"/>
      <c r="E13" s="448"/>
      <c r="F13" s="449"/>
      <c r="G13" s="449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80"/>
      <c r="U13" s="341" t="s">
        <v>63</v>
      </c>
      <c r="V13" s="342"/>
      <c r="W13" s="343"/>
      <c r="X13" s="380"/>
      <c r="Y13" s="249">
        <v>812</v>
      </c>
      <c r="Z13" s="271" t="s">
        <v>239</v>
      </c>
      <c r="AA13" s="264" t="s">
        <v>240</v>
      </c>
    </row>
    <row r="14" spans="1:27" ht="9.9499999999999993" customHeight="1">
      <c r="A14" s="380"/>
      <c r="B14" s="380"/>
      <c r="C14" s="383"/>
      <c r="D14" s="384"/>
      <c r="E14" s="448"/>
      <c r="F14" s="449"/>
      <c r="G14" s="449"/>
      <c r="H14" s="29" t="str">
        <f t="shared" si="7"/>
        <v/>
      </c>
      <c r="I14" s="19" t="str">
        <f t="shared" si="8"/>
        <v/>
      </c>
      <c r="J14" s="249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80"/>
      <c r="U14" s="344"/>
      <c r="V14" s="345"/>
      <c r="W14" s="346"/>
      <c r="X14" s="380"/>
      <c r="Y14" s="249"/>
      <c r="Z14" s="271"/>
      <c r="AA14" s="264"/>
    </row>
    <row r="15" spans="1:27" ht="9.9499999999999993" customHeight="1">
      <c r="A15" s="380"/>
      <c r="B15" s="380"/>
      <c r="C15" s="383"/>
      <c r="D15" s="384"/>
      <c r="E15" s="448"/>
      <c r="F15" s="449"/>
      <c r="G15" s="449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80"/>
      <c r="U15" s="347"/>
      <c r="V15" s="348"/>
      <c r="W15" s="349"/>
      <c r="X15" s="380"/>
      <c r="Y15" s="247"/>
      <c r="Z15" s="270"/>
      <c r="AA15" s="264"/>
    </row>
    <row r="16" spans="1:27" ht="9.9499999999999993" customHeight="1">
      <c r="A16" s="380"/>
      <c r="B16" s="380"/>
      <c r="C16" s="383"/>
      <c r="D16" s="384"/>
      <c r="E16" s="448"/>
      <c r="F16" s="449"/>
      <c r="G16" s="449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80"/>
      <c r="U16" s="341"/>
      <c r="V16" s="342"/>
      <c r="W16" s="343"/>
      <c r="X16" s="380"/>
      <c r="Y16" s="254"/>
      <c r="Z16" s="255"/>
      <c r="AA16" s="264"/>
    </row>
    <row r="17" spans="1:27" ht="9.9499999999999993" customHeight="1">
      <c r="A17" s="380"/>
      <c r="B17" s="380"/>
      <c r="C17" s="383"/>
      <c r="D17" s="384"/>
      <c r="E17" s="448"/>
      <c r="F17" s="449"/>
      <c r="G17" s="449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80"/>
      <c r="U17" s="344"/>
      <c r="V17" s="345"/>
      <c r="W17" s="346"/>
      <c r="X17" s="380"/>
      <c r="Y17" s="254"/>
      <c r="Z17" s="255"/>
      <c r="AA17" s="264"/>
    </row>
    <row r="18" spans="1:27" ht="9.9499999999999993" customHeight="1">
      <c r="A18" s="380"/>
      <c r="B18" s="380"/>
      <c r="C18" s="383"/>
      <c r="D18" s="384"/>
      <c r="E18" s="448"/>
      <c r="F18" s="449"/>
      <c r="G18" s="449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383"/>
      <c r="D19" s="384"/>
      <c r="E19" s="448"/>
      <c r="F19" s="449"/>
      <c r="G19" s="449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383"/>
      <c r="D20" s="384"/>
      <c r="E20" s="448"/>
      <c r="F20" s="449"/>
      <c r="G20" s="449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383"/>
      <c r="D21" s="384"/>
      <c r="E21" s="448"/>
      <c r="F21" s="449"/>
      <c r="G21" s="449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383"/>
      <c r="D22" s="384"/>
      <c r="E22" s="448"/>
      <c r="F22" s="449"/>
      <c r="G22" s="449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383"/>
      <c r="D23" s="384"/>
      <c r="E23" s="448"/>
      <c r="F23" s="449"/>
      <c r="G23" s="449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383"/>
      <c r="D24" s="384"/>
      <c r="E24" s="448"/>
      <c r="F24" s="449"/>
      <c r="G24" s="449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383"/>
      <c r="D25" s="384"/>
      <c r="E25" s="448"/>
      <c r="F25" s="449"/>
      <c r="G25" s="449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383"/>
      <c r="D26" s="384"/>
      <c r="E26" s="448"/>
      <c r="F26" s="449"/>
      <c r="G26" s="449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383"/>
      <c r="D27" s="384"/>
      <c r="E27" s="448"/>
      <c r="F27" s="449"/>
      <c r="G27" s="449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383"/>
      <c r="D28" s="384"/>
      <c r="E28" s="448"/>
      <c r="F28" s="449"/>
      <c r="G28" s="449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383"/>
      <c r="D29" s="384"/>
      <c r="E29" s="448"/>
      <c r="F29" s="449"/>
      <c r="G29" s="449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383"/>
      <c r="D30" s="384"/>
      <c r="E30" s="448"/>
      <c r="F30" s="449"/>
      <c r="G30" s="449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383"/>
      <c r="D31" s="384"/>
      <c r="E31" s="448"/>
      <c r="F31" s="449"/>
      <c r="G31" s="449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383"/>
      <c r="D32" s="384"/>
      <c r="E32" s="448"/>
      <c r="F32" s="449"/>
      <c r="G32" s="449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383"/>
      <c r="D33" s="384"/>
      <c r="E33" s="448"/>
      <c r="F33" s="449"/>
      <c r="G33" s="449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383"/>
      <c r="D34" s="384"/>
      <c r="E34" s="450"/>
      <c r="F34" s="451"/>
      <c r="G34" s="451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0"/>
      <c r="U34" s="375"/>
      <c r="V34" s="375"/>
      <c r="W34" s="375"/>
      <c r="X34" s="380"/>
      <c r="Y34" s="257"/>
      <c r="Z34" s="258"/>
      <c r="AA34" s="265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>Godwin Mutandwa</v>
      </c>
      <c r="I35" s="213" t="str">
        <f>IFERROR(VLOOKUP($G35,$O$3:$S$34,4,0),"")</f>
        <v>JFK</v>
      </c>
      <c r="J35" s="88">
        <f>IFERROR(VLOOKUP($G35,$O$3:$S$34,5,0),"")</f>
        <v>272</v>
      </c>
      <c r="K35" s="98">
        <f t="shared" ref="K35:K46" si="9">IFERROR(VLOOKUP($G35,$O$3:$S$34,2,0),0)</f>
        <v>12.82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0" t="s">
        <v>32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10">IFERROR(VLOOKUP($G36,$O$3:$S$34,3,0),"")</f>
        <v>Emmanuel Fabode</v>
      </c>
      <c r="I36" s="216" t="str">
        <f t="shared" ref="I36:I46" si="11">IFERROR(VLOOKUP($G36,$O$3:$S$34,4,0),"")</f>
        <v>Roundwood Park</v>
      </c>
      <c r="J36" s="92">
        <f t="shared" ref="J36:J46" si="12">IFERROR(VLOOKUP($G36,$O$3:$S$34,5,0),"")</f>
        <v>438</v>
      </c>
      <c r="K36" s="154">
        <f t="shared" si="9"/>
        <v>12.79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10"/>
        <v>Emmanuel Soroh</v>
      </c>
      <c r="I37" s="217" t="str">
        <f t="shared" si="11"/>
        <v xml:space="preserve">St Albans School </v>
      </c>
      <c r="J37" s="93">
        <f t="shared" si="12"/>
        <v>599</v>
      </c>
      <c r="K37" s="155">
        <f t="shared" si="9"/>
        <v>10.7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10"/>
        <v>Seamus van-der-puye</v>
      </c>
      <c r="I38" s="56" t="str">
        <f t="shared" si="11"/>
        <v>The Marlborough Science Academy</v>
      </c>
      <c r="J38" s="53">
        <f t="shared" si="12"/>
        <v>812</v>
      </c>
      <c r="K38" s="4">
        <f t="shared" si="9"/>
        <v>9.89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10"/>
        <v>Kenneth  Powley</v>
      </c>
      <c r="I39" s="56" t="str">
        <f t="shared" si="11"/>
        <v>Longdean</v>
      </c>
      <c r="J39" s="53">
        <f t="shared" si="12"/>
        <v>333</v>
      </c>
      <c r="K39" s="4">
        <f t="shared" si="9"/>
        <v>9.5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16.22</v>
      </c>
      <c r="E44" s="427"/>
      <c r="F44" s="428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14.2</v>
      </c>
      <c r="E45" s="427"/>
      <c r="F45" s="428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13.2</v>
      </c>
      <c r="E46" s="429"/>
      <c r="F46" s="430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30" priority="1" operator="between">
      <formula>2.9</formula>
      <formula>3.1</formula>
    </cfRule>
    <cfRule type="cellIs" dxfId="29" priority="2" operator="between">
      <formula>1.9</formula>
      <formula>2.1</formula>
    </cfRule>
    <cfRule type="cellIs" dxfId="28" priority="3" operator="between">
      <formula>0.9</formula>
      <formula>1.1</formula>
    </cfRule>
  </conditionalFormatting>
  <conditionalFormatting sqref="O3:O34">
    <cfRule type="cellIs" dxfId="27" priority="4" operator="between">
      <formula>2.9</formula>
      <formula>3.1</formula>
    </cfRule>
    <cfRule type="cellIs" dxfId="26" priority="5" operator="between">
      <formula>1.9</formula>
      <formula>2.1</formula>
    </cfRule>
    <cfRule type="cellIs" dxfId="25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B11" zoomScaleNormal="100" workbookViewId="0">
      <selection activeCell="G35" sqref="G35:K42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3" width="6.7109375" style="41" customWidth="1"/>
    <col min="14" max="14" width="6.85546875" style="41" customWidth="1"/>
    <col min="15" max="15" width="9.28515625" style="41" customWidth="1"/>
    <col min="16" max="16" width="4.28515625" style="150" hidden="1" customWidth="1"/>
    <col min="17" max="17" width="4.140625" style="44" hidden="1" customWidth="1"/>
    <col min="18" max="18" width="5.85546875" style="44" hidden="1" customWidth="1"/>
    <col min="19" max="19" width="7.140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5.85546875" style="41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33</v>
      </c>
      <c r="D2" s="382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27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6" t="s">
        <v>7</v>
      </c>
      <c r="F3" s="447"/>
      <c r="G3" s="447"/>
      <c r="H3" s="40" t="str">
        <f>IFERROR(VLOOKUP($J3,$Y$2:$AB$34,2,0),"")</f>
        <v>Fred Taylor</v>
      </c>
      <c r="I3" s="212" t="str">
        <f>IFERROR(VLOOKUP($J3,$Y$2:$AB$34,3,0),"")</f>
        <v>Dame Alice Owens</v>
      </c>
      <c r="J3" s="245">
        <v>178</v>
      </c>
      <c r="K3" s="246">
        <v>32.799999999999997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Thrower")</f>
        <v>8</v>
      </c>
      <c r="P3" s="146">
        <f>K3</f>
        <v>32.799999999999997</v>
      </c>
      <c r="Q3" s="79" t="str">
        <f>H3</f>
        <v>Fred Taylor</v>
      </c>
      <c r="R3" s="79" t="str">
        <f>I3</f>
        <v>Dame Alice Owens</v>
      </c>
      <c r="S3" s="52">
        <f t="shared" ref="S3:S34" si="3">J3</f>
        <v>178</v>
      </c>
      <c r="T3" s="380"/>
      <c r="U3" s="435"/>
      <c r="V3" s="436"/>
      <c r="W3" s="437"/>
      <c r="X3" s="380"/>
      <c r="Y3" s="254">
        <v>37</v>
      </c>
      <c r="Z3" s="255" t="s">
        <v>241</v>
      </c>
      <c r="AA3" s="268" t="s">
        <v>71</v>
      </c>
    </row>
    <row r="4" spans="1:27" ht="9.9499999999999993" customHeight="1">
      <c r="A4" s="380"/>
      <c r="B4" s="380"/>
      <c r="C4" s="383"/>
      <c r="D4" s="384"/>
      <c r="E4" s="448"/>
      <c r="F4" s="449"/>
      <c r="G4" s="449"/>
      <c r="H4" s="29" t="str">
        <f>IFERROR(VLOOKUP($J4,$Y$2:$AB$34,2,0),"")</f>
        <v>Bobby Pitman</v>
      </c>
      <c r="I4" s="19" t="str">
        <f>IFERROR(VLOOKUP($J4,$Y$2:$AB$34,3,0),"")</f>
        <v>Hitchin boys school</v>
      </c>
      <c r="J4" s="247">
        <v>237</v>
      </c>
      <c r="K4" s="248">
        <v>38.49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3</v>
      </c>
      <c r="P4" s="147">
        <f t="shared" ref="P4:P34" si="5">K4</f>
        <v>38.49</v>
      </c>
      <c r="Q4" s="78" t="str">
        <f t="shared" ref="Q4:R34" si="6">H4</f>
        <v>Bobby Pitman</v>
      </c>
      <c r="R4" s="78" t="str">
        <f t="shared" si="6"/>
        <v>Hitchin boys school</v>
      </c>
      <c r="S4" s="57">
        <f t="shared" si="3"/>
        <v>237</v>
      </c>
      <c r="T4" s="380"/>
      <c r="U4" s="402" t="s">
        <v>20</v>
      </c>
      <c r="V4" s="403"/>
      <c r="W4" s="404"/>
      <c r="X4" s="380"/>
      <c r="Y4" s="254">
        <v>178</v>
      </c>
      <c r="Z4" s="255" t="s">
        <v>242</v>
      </c>
      <c r="AA4" s="269" t="s">
        <v>100</v>
      </c>
    </row>
    <row r="5" spans="1:27" ht="9.9499999999999993" customHeight="1">
      <c r="A5" s="380"/>
      <c r="B5" s="380"/>
      <c r="C5" s="383"/>
      <c r="D5" s="384"/>
      <c r="E5" s="448"/>
      <c r="F5" s="449"/>
      <c r="G5" s="449"/>
      <c r="H5" s="29" t="str">
        <f t="shared" ref="H5:H34" si="7">IFERROR(VLOOKUP($J5,$Y$2:$AB$34,2,0),"")</f>
        <v>Godwin Mutandwa</v>
      </c>
      <c r="I5" s="19" t="str">
        <f t="shared" ref="I5:I34" si="8">IFERROR(VLOOKUP($J5,$Y$2:$AB$34,3,0),"")</f>
        <v>JFK</v>
      </c>
      <c r="J5" s="247">
        <v>272</v>
      </c>
      <c r="K5" s="248">
        <v>45.65</v>
      </c>
      <c r="L5" s="167" t="str">
        <f t="shared" si="0"/>
        <v xml:space="preserve"> </v>
      </c>
      <c r="M5" s="168" t="str">
        <f t="shared" si="1"/>
        <v>YES</v>
      </c>
      <c r="N5" s="169" t="str">
        <f t="shared" si="2"/>
        <v>YES</v>
      </c>
      <c r="O5" s="291">
        <f t="shared" si="4"/>
        <v>1</v>
      </c>
      <c r="P5" s="147">
        <f t="shared" si="5"/>
        <v>45.65</v>
      </c>
      <c r="Q5" s="78" t="str">
        <f t="shared" si="6"/>
        <v>Godwin Mutandwa</v>
      </c>
      <c r="R5" s="78" t="str">
        <f t="shared" si="6"/>
        <v>JFK</v>
      </c>
      <c r="S5" s="57">
        <f t="shared" si="3"/>
        <v>272</v>
      </c>
      <c r="T5" s="380"/>
      <c r="U5" s="405"/>
      <c r="V5" s="406"/>
      <c r="W5" s="407"/>
      <c r="X5" s="380"/>
      <c r="Y5" s="254">
        <v>237</v>
      </c>
      <c r="Z5" s="255" t="s">
        <v>126</v>
      </c>
      <c r="AA5" s="269" t="s">
        <v>109</v>
      </c>
    </row>
    <row r="6" spans="1:27" ht="9.9499999999999993" customHeight="1">
      <c r="A6" s="380"/>
      <c r="B6" s="380"/>
      <c r="C6" s="383"/>
      <c r="D6" s="384"/>
      <c r="E6" s="448"/>
      <c r="F6" s="449"/>
      <c r="G6" s="449"/>
      <c r="H6" s="29" t="str">
        <f t="shared" si="7"/>
        <v>Daniel  Downing</v>
      </c>
      <c r="I6" s="19" t="str">
        <f t="shared" si="8"/>
        <v>Simon Balle School</v>
      </c>
      <c r="J6" s="247">
        <v>535</v>
      </c>
      <c r="K6" s="248">
        <v>32.85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7</v>
      </c>
      <c r="P6" s="147">
        <f t="shared" si="5"/>
        <v>32.85</v>
      </c>
      <c r="Q6" s="78" t="str">
        <f t="shared" si="6"/>
        <v>Daniel  Downing</v>
      </c>
      <c r="R6" s="78" t="str">
        <f t="shared" si="6"/>
        <v>Simon Balle School</v>
      </c>
      <c r="S6" s="57">
        <f t="shared" si="3"/>
        <v>535</v>
      </c>
      <c r="T6" s="380"/>
      <c r="U6" s="405"/>
      <c r="V6" s="406"/>
      <c r="W6" s="407"/>
      <c r="X6" s="380"/>
      <c r="Y6" s="254">
        <v>272</v>
      </c>
      <c r="Z6" s="255" t="s">
        <v>232</v>
      </c>
      <c r="AA6" s="269" t="s">
        <v>233</v>
      </c>
    </row>
    <row r="7" spans="1:27" ht="9.9499999999999993" customHeight="1">
      <c r="A7" s="380"/>
      <c r="B7" s="380"/>
      <c r="C7" s="383"/>
      <c r="D7" s="384"/>
      <c r="E7" s="448"/>
      <c r="F7" s="449"/>
      <c r="G7" s="449"/>
      <c r="H7" s="29" t="str">
        <f t="shared" si="7"/>
        <v>Ollie  Harris</v>
      </c>
      <c r="I7" s="19" t="str">
        <f t="shared" si="8"/>
        <v>St C Danes</v>
      </c>
      <c r="J7" s="247">
        <v>616</v>
      </c>
      <c r="K7" s="248">
        <v>33.9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5</v>
      </c>
      <c r="P7" s="147">
        <f t="shared" si="5"/>
        <v>33.9</v>
      </c>
      <c r="Q7" s="78" t="str">
        <f t="shared" si="6"/>
        <v>Ollie  Harris</v>
      </c>
      <c r="R7" s="78" t="str">
        <f t="shared" si="6"/>
        <v>St C Danes</v>
      </c>
      <c r="S7" s="57">
        <f t="shared" si="3"/>
        <v>616</v>
      </c>
      <c r="T7" s="380"/>
      <c r="U7" s="402" t="s">
        <v>61</v>
      </c>
      <c r="V7" s="403"/>
      <c r="W7" s="404"/>
      <c r="X7" s="380"/>
      <c r="Y7" s="254">
        <v>413</v>
      </c>
      <c r="Z7" s="255" t="s">
        <v>243</v>
      </c>
      <c r="AA7" s="270" t="s">
        <v>49</v>
      </c>
    </row>
    <row r="8" spans="1:27" ht="9.9499999999999993" customHeight="1">
      <c r="A8" s="380"/>
      <c r="B8" s="380"/>
      <c r="C8" s="383"/>
      <c r="D8" s="384"/>
      <c r="E8" s="448"/>
      <c r="F8" s="449"/>
      <c r="G8" s="449"/>
      <c r="H8" s="29" t="str">
        <f t="shared" si="7"/>
        <v xml:space="preserve">Matt  Wang </v>
      </c>
      <c r="I8" s="19" t="str">
        <f t="shared" si="8"/>
        <v xml:space="preserve">St George's School </v>
      </c>
      <c r="J8" s="247">
        <v>664</v>
      </c>
      <c r="K8" s="248">
        <v>34.92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4</v>
      </c>
      <c r="P8" s="147">
        <f t="shared" si="5"/>
        <v>34.92</v>
      </c>
      <c r="Q8" s="78" t="str">
        <f t="shared" si="6"/>
        <v xml:space="preserve">Matt  Wang </v>
      </c>
      <c r="R8" s="78" t="str">
        <f t="shared" si="6"/>
        <v xml:space="preserve">St George's School </v>
      </c>
      <c r="S8" s="57">
        <f t="shared" si="3"/>
        <v>664</v>
      </c>
      <c r="T8" s="380"/>
      <c r="U8" s="405"/>
      <c r="V8" s="406"/>
      <c r="W8" s="407"/>
      <c r="X8" s="380"/>
      <c r="Y8" s="254">
        <v>452</v>
      </c>
      <c r="Z8" s="255" t="s">
        <v>303</v>
      </c>
      <c r="AA8" s="269" t="s">
        <v>304</v>
      </c>
    </row>
    <row r="9" spans="1:27" ht="9.9499999999999993" customHeight="1">
      <c r="A9" s="380"/>
      <c r="B9" s="380"/>
      <c r="C9" s="383"/>
      <c r="D9" s="384"/>
      <c r="E9" s="448"/>
      <c r="F9" s="449"/>
      <c r="G9" s="449"/>
      <c r="H9" s="30" t="str">
        <f t="shared" si="7"/>
        <v>Brian Anene</v>
      </c>
      <c r="I9" s="20" t="str">
        <f t="shared" si="8"/>
        <v>St Michaels Catholic High School</v>
      </c>
      <c r="J9" s="247">
        <v>691</v>
      </c>
      <c r="K9" s="248">
        <v>33.07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6</v>
      </c>
      <c r="P9" s="147">
        <f t="shared" si="5"/>
        <v>33.07</v>
      </c>
      <c r="Q9" s="78" t="str">
        <f t="shared" si="6"/>
        <v>Brian Anene</v>
      </c>
      <c r="R9" s="78" t="str">
        <f t="shared" si="6"/>
        <v>St Michaels Catholic High School</v>
      </c>
      <c r="S9" s="57">
        <f t="shared" si="3"/>
        <v>691</v>
      </c>
      <c r="T9" s="380"/>
      <c r="U9" s="405"/>
      <c r="V9" s="406"/>
      <c r="W9" s="407"/>
      <c r="X9" s="380"/>
      <c r="Y9" s="254">
        <v>535</v>
      </c>
      <c r="Z9" s="255" t="s">
        <v>244</v>
      </c>
      <c r="AA9" s="269" t="s">
        <v>86</v>
      </c>
    </row>
    <row r="10" spans="1:27" ht="9.9499999999999993" customHeight="1">
      <c r="A10" s="380"/>
      <c r="B10" s="380"/>
      <c r="C10" s="383"/>
      <c r="D10" s="384"/>
      <c r="E10" s="448"/>
      <c r="F10" s="449"/>
      <c r="G10" s="449"/>
      <c r="H10" s="29" t="str">
        <f t="shared" si="7"/>
        <v>Noah Franklin</v>
      </c>
      <c r="I10" s="19" t="str">
        <f t="shared" si="8"/>
        <v>Roundwood Park School</v>
      </c>
      <c r="J10" s="247">
        <v>452</v>
      </c>
      <c r="K10" s="248">
        <v>43.35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>YES</v>
      </c>
      <c r="O10" s="291">
        <f t="shared" si="4"/>
        <v>2</v>
      </c>
      <c r="P10" s="147">
        <f t="shared" si="5"/>
        <v>43.35</v>
      </c>
      <c r="Q10" s="78" t="str">
        <f t="shared" si="6"/>
        <v>Noah Franklin</v>
      </c>
      <c r="R10" s="78" t="str">
        <f t="shared" si="6"/>
        <v>Roundwood Park School</v>
      </c>
      <c r="S10" s="57">
        <f t="shared" si="3"/>
        <v>452</v>
      </c>
      <c r="T10" s="380"/>
      <c r="U10" s="341" t="s">
        <v>62</v>
      </c>
      <c r="V10" s="342"/>
      <c r="W10" s="343"/>
      <c r="X10" s="380"/>
      <c r="Y10" s="254">
        <v>616</v>
      </c>
      <c r="Z10" s="255" t="s">
        <v>245</v>
      </c>
      <c r="AA10" s="269" t="s">
        <v>115</v>
      </c>
    </row>
    <row r="11" spans="1:27" ht="9.9499999999999993" customHeight="1">
      <c r="A11" s="380"/>
      <c r="B11" s="380"/>
      <c r="C11" s="383"/>
      <c r="D11" s="384"/>
      <c r="E11" s="448"/>
      <c r="F11" s="449"/>
      <c r="G11" s="449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80"/>
      <c r="U11" s="344"/>
      <c r="V11" s="345"/>
      <c r="W11" s="346"/>
      <c r="X11" s="380"/>
      <c r="Y11" s="254">
        <v>664</v>
      </c>
      <c r="Z11" s="255" t="s">
        <v>178</v>
      </c>
      <c r="AA11" s="269" t="s">
        <v>69</v>
      </c>
    </row>
    <row r="12" spans="1:27" ht="9.9499999999999993" customHeight="1">
      <c r="A12" s="380"/>
      <c r="B12" s="380"/>
      <c r="C12" s="383"/>
      <c r="D12" s="384"/>
      <c r="E12" s="448"/>
      <c r="F12" s="449"/>
      <c r="G12" s="449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80"/>
      <c r="U12" s="347"/>
      <c r="V12" s="348"/>
      <c r="W12" s="349"/>
      <c r="X12" s="380"/>
      <c r="Y12" s="254">
        <v>691</v>
      </c>
      <c r="Z12" s="255" t="s">
        <v>246</v>
      </c>
      <c r="AA12" s="269" t="s">
        <v>192</v>
      </c>
    </row>
    <row r="13" spans="1:27" ht="9.9499999999999993" customHeight="1">
      <c r="A13" s="380"/>
      <c r="B13" s="380"/>
      <c r="C13" s="383"/>
      <c r="D13" s="384"/>
      <c r="E13" s="448"/>
      <c r="F13" s="449"/>
      <c r="G13" s="449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80"/>
      <c r="U13" s="341" t="s">
        <v>63</v>
      </c>
      <c r="V13" s="342"/>
      <c r="W13" s="343"/>
      <c r="X13" s="380"/>
      <c r="Y13" s="254"/>
      <c r="Z13" s="255"/>
      <c r="AA13" s="269"/>
    </row>
    <row r="14" spans="1:27" ht="9.9499999999999993" customHeight="1">
      <c r="A14" s="380"/>
      <c r="B14" s="380"/>
      <c r="C14" s="383"/>
      <c r="D14" s="384"/>
      <c r="E14" s="448"/>
      <c r="F14" s="449"/>
      <c r="G14" s="449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80"/>
      <c r="U14" s="344"/>
      <c r="V14" s="345"/>
      <c r="W14" s="346"/>
      <c r="X14" s="380"/>
      <c r="Y14" s="254"/>
      <c r="Z14" s="255"/>
      <c r="AA14" s="271"/>
    </row>
    <row r="15" spans="1:27" ht="9.9499999999999993" customHeight="1">
      <c r="A15" s="380"/>
      <c r="B15" s="380"/>
      <c r="C15" s="383"/>
      <c r="D15" s="384"/>
      <c r="E15" s="448"/>
      <c r="F15" s="449"/>
      <c r="G15" s="449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80"/>
      <c r="U15" s="347"/>
      <c r="V15" s="348"/>
      <c r="W15" s="349"/>
      <c r="X15" s="380"/>
      <c r="Y15" s="254"/>
      <c r="Z15" s="255"/>
      <c r="AA15" s="270"/>
    </row>
    <row r="16" spans="1:27" ht="9.9499999999999993" customHeight="1">
      <c r="A16" s="380"/>
      <c r="B16" s="380"/>
      <c r="C16" s="383"/>
      <c r="D16" s="384"/>
      <c r="E16" s="448"/>
      <c r="F16" s="449"/>
      <c r="G16" s="449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80"/>
      <c r="U16" s="341"/>
      <c r="V16" s="342"/>
      <c r="W16" s="343"/>
      <c r="X16" s="380"/>
      <c r="Y16" s="254"/>
      <c r="Z16" s="255"/>
      <c r="AA16" s="256"/>
    </row>
    <row r="17" spans="1:27" ht="9.9499999999999993" customHeight="1">
      <c r="A17" s="380"/>
      <c r="B17" s="380"/>
      <c r="C17" s="383"/>
      <c r="D17" s="384"/>
      <c r="E17" s="448"/>
      <c r="F17" s="449"/>
      <c r="G17" s="449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80"/>
      <c r="U17" s="344"/>
      <c r="V17" s="345"/>
      <c r="W17" s="346"/>
      <c r="X17" s="380"/>
      <c r="Y17" s="254"/>
      <c r="Z17" s="255"/>
      <c r="AA17" s="256"/>
    </row>
    <row r="18" spans="1:27" ht="9.9499999999999993" customHeight="1">
      <c r="A18" s="380"/>
      <c r="B18" s="380"/>
      <c r="C18" s="383"/>
      <c r="D18" s="384"/>
      <c r="E18" s="448"/>
      <c r="F18" s="449"/>
      <c r="G18" s="449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0"/>
      <c r="U18" s="347"/>
      <c r="V18" s="348"/>
      <c r="W18" s="349"/>
      <c r="X18" s="380"/>
      <c r="Y18" s="254"/>
      <c r="Z18" s="255"/>
      <c r="AA18" s="256"/>
    </row>
    <row r="19" spans="1:27" ht="9.9499999999999993" customHeight="1">
      <c r="A19" s="380"/>
      <c r="B19" s="380"/>
      <c r="C19" s="383"/>
      <c r="D19" s="384"/>
      <c r="E19" s="448"/>
      <c r="F19" s="449"/>
      <c r="G19" s="449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0"/>
      <c r="U19" s="341"/>
      <c r="V19" s="342"/>
      <c r="W19" s="343"/>
      <c r="X19" s="380"/>
      <c r="Y19" s="254"/>
      <c r="Z19" s="255"/>
      <c r="AA19" s="256"/>
    </row>
    <row r="20" spans="1:27" ht="9.9499999999999993" customHeight="1">
      <c r="A20" s="380"/>
      <c r="B20" s="380"/>
      <c r="C20" s="383"/>
      <c r="D20" s="384"/>
      <c r="E20" s="448"/>
      <c r="F20" s="449"/>
      <c r="G20" s="449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0"/>
      <c r="U20" s="344"/>
      <c r="V20" s="345"/>
      <c r="W20" s="346"/>
      <c r="X20" s="380"/>
      <c r="Y20" s="254"/>
      <c r="Z20" s="255"/>
      <c r="AA20" s="256"/>
    </row>
    <row r="21" spans="1:27" ht="9.9499999999999993" customHeight="1">
      <c r="A21" s="380"/>
      <c r="B21" s="380"/>
      <c r="C21" s="383"/>
      <c r="D21" s="384"/>
      <c r="E21" s="448"/>
      <c r="F21" s="449"/>
      <c r="G21" s="449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0"/>
      <c r="U21" s="347"/>
      <c r="V21" s="348"/>
      <c r="W21" s="349"/>
      <c r="X21" s="380"/>
      <c r="Y21" s="254"/>
      <c r="Z21" s="255"/>
      <c r="AA21" s="256"/>
    </row>
    <row r="22" spans="1:27" ht="9.9499999999999993" customHeight="1">
      <c r="A22" s="380"/>
      <c r="B22" s="380"/>
      <c r="C22" s="383"/>
      <c r="D22" s="384"/>
      <c r="E22" s="448"/>
      <c r="F22" s="449"/>
      <c r="G22" s="449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0"/>
      <c r="U22" s="350"/>
      <c r="V22" s="351"/>
      <c r="W22" s="352"/>
      <c r="X22" s="380"/>
      <c r="Y22" s="254"/>
      <c r="Z22" s="255"/>
      <c r="AA22" s="256"/>
    </row>
    <row r="23" spans="1:27" ht="9.9499999999999993" customHeight="1">
      <c r="A23" s="380"/>
      <c r="B23" s="380"/>
      <c r="C23" s="383"/>
      <c r="D23" s="384"/>
      <c r="E23" s="448"/>
      <c r="F23" s="449"/>
      <c r="G23" s="449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0"/>
      <c r="U23" s="353"/>
      <c r="V23" s="354"/>
      <c r="W23" s="355"/>
      <c r="X23" s="380"/>
      <c r="Y23" s="254"/>
      <c r="Z23" s="255"/>
      <c r="AA23" s="256"/>
    </row>
    <row r="24" spans="1:27" ht="9.9499999999999993" customHeight="1">
      <c r="A24" s="380"/>
      <c r="B24" s="380"/>
      <c r="C24" s="383"/>
      <c r="D24" s="384"/>
      <c r="E24" s="448"/>
      <c r="F24" s="449"/>
      <c r="G24" s="449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0"/>
      <c r="U24" s="356"/>
      <c r="V24" s="357"/>
      <c r="W24" s="358"/>
      <c r="X24" s="380"/>
      <c r="Y24" s="254"/>
      <c r="Z24" s="255"/>
      <c r="AA24" s="256"/>
    </row>
    <row r="25" spans="1:27" ht="9.9499999999999993" customHeight="1">
      <c r="A25" s="380"/>
      <c r="B25" s="380"/>
      <c r="C25" s="383"/>
      <c r="D25" s="384"/>
      <c r="E25" s="448"/>
      <c r="F25" s="449"/>
      <c r="G25" s="449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0"/>
      <c r="U25" s="408"/>
      <c r="V25" s="409"/>
      <c r="W25" s="410"/>
      <c r="X25" s="380"/>
      <c r="Y25" s="254"/>
      <c r="Z25" s="255"/>
      <c r="AA25" s="256"/>
    </row>
    <row r="26" spans="1:27" ht="9.9499999999999993" customHeight="1">
      <c r="A26" s="380"/>
      <c r="B26" s="380"/>
      <c r="C26" s="383"/>
      <c r="D26" s="384"/>
      <c r="E26" s="448"/>
      <c r="F26" s="449"/>
      <c r="G26" s="449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0"/>
      <c r="U26" s="408"/>
      <c r="V26" s="409"/>
      <c r="W26" s="410"/>
      <c r="X26" s="380"/>
      <c r="Y26" s="254"/>
      <c r="Z26" s="255"/>
      <c r="AA26" s="256"/>
    </row>
    <row r="27" spans="1:27" ht="9.9499999999999993" customHeight="1">
      <c r="A27" s="380"/>
      <c r="B27" s="380"/>
      <c r="C27" s="383"/>
      <c r="D27" s="384"/>
      <c r="E27" s="448"/>
      <c r="F27" s="449"/>
      <c r="G27" s="449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0"/>
      <c r="U27" s="408"/>
      <c r="V27" s="409"/>
      <c r="W27" s="410"/>
      <c r="X27" s="380"/>
      <c r="Y27" s="254"/>
      <c r="Z27" s="255"/>
      <c r="AA27" s="256"/>
    </row>
    <row r="28" spans="1:27" ht="9.9499999999999993" customHeight="1">
      <c r="A28" s="380"/>
      <c r="B28" s="380"/>
      <c r="C28" s="383"/>
      <c r="D28" s="384"/>
      <c r="E28" s="448"/>
      <c r="F28" s="449"/>
      <c r="G28" s="449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0"/>
      <c r="U28" s="408"/>
      <c r="V28" s="409"/>
      <c r="W28" s="410"/>
      <c r="X28" s="380"/>
      <c r="Y28" s="254"/>
      <c r="Z28" s="255"/>
      <c r="AA28" s="256"/>
    </row>
    <row r="29" spans="1:27" ht="9.9499999999999993" customHeight="1">
      <c r="A29" s="380"/>
      <c r="B29" s="380"/>
      <c r="C29" s="383"/>
      <c r="D29" s="384"/>
      <c r="E29" s="448"/>
      <c r="F29" s="449"/>
      <c r="G29" s="449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0"/>
      <c r="U29" s="408"/>
      <c r="V29" s="409"/>
      <c r="W29" s="410"/>
      <c r="X29" s="380"/>
      <c r="Y29" s="254"/>
      <c r="Z29" s="255"/>
      <c r="AA29" s="256"/>
    </row>
    <row r="30" spans="1:27" ht="9.9499999999999993" customHeight="1" thickBot="1">
      <c r="A30" s="380"/>
      <c r="B30" s="380"/>
      <c r="C30" s="383"/>
      <c r="D30" s="384"/>
      <c r="E30" s="448"/>
      <c r="F30" s="449"/>
      <c r="G30" s="449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0"/>
      <c r="U30" s="411"/>
      <c r="V30" s="412"/>
      <c r="W30" s="413"/>
      <c r="X30" s="380"/>
      <c r="Y30" s="254"/>
      <c r="Z30" s="255"/>
      <c r="AA30" s="256"/>
    </row>
    <row r="31" spans="1:27" ht="9.9499999999999993" customHeight="1">
      <c r="A31" s="380"/>
      <c r="B31" s="380"/>
      <c r="C31" s="383"/>
      <c r="D31" s="384"/>
      <c r="E31" s="448"/>
      <c r="F31" s="449"/>
      <c r="G31" s="449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0"/>
      <c r="U31" s="372"/>
      <c r="V31" s="372"/>
      <c r="W31" s="372"/>
      <c r="X31" s="380"/>
      <c r="Y31" s="254"/>
      <c r="Z31" s="255"/>
      <c r="AA31" s="256"/>
    </row>
    <row r="32" spans="1:27" ht="9.9499999999999993" customHeight="1">
      <c r="A32" s="380"/>
      <c r="B32" s="380"/>
      <c r="C32" s="383"/>
      <c r="D32" s="384"/>
      <c r="E32" s="448"/>
      <c r="F32" s="449"/>
      <c r="G32" s="449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0"/>
      <c r="U32" s="375"/>
      <c r="V32" s="375"/>
      <c r="W32" s="375"/>
      <c r="X32" s="380"/>
      <c r="Y32" s="254"/>
      <c r="Z32" s="255"/>
      <c r="AA32" s="256"/>
    </row>
    <row r="33" spans="1:28" ht="9.9499999999999993" customHeight="1">
      <c r="A33" s="380"/>
      <c r="B33" s="380"/>
      <c r="C33" s="383"/>
      <c r="D33" s="384"/>
      <c r="E33" s="448"/>
      <c r="F33" s="449"/>
      <c r="G33" s="449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0"/>
      <c r="U33" s="375"/>
      <c r="V33" s="375"/>
      <c r="W33" s="375"/>
      <c r="X33" s="380"/>
      <c r="Y33" s="254"/>
      <c r="Z33" s="255"/>
      <c r="AA33" s="256"/>
    </row>
    <row r="34" spans="1:28" ht="9.9499999999999993" customHeight="1" thickBot="1">
      <c r="A34" s="380"/>
      <c r="B34" s="380"/>
      <c r="C34" s="383"/>
      <c r="D34" s="384"/>
      <c r="E34" s="450"/>
      <c r="F34" s="451"/>
      <c r="G34" s="451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0"/>
      <c r="U34" s="375"/>
      <c r="V34" s="375"/>
      <c r="W34" s="375"/>
      <c r="X34" s="380"/>
      <c r="Y34" s="257"/>
      <c r="Z34" s="258"/>
      <c r="AA34" s="259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>Godwin Mutandwa</v>
      </c>
      <c r="I35" s="213" t="str">
        <f>IFERROR(VLOOKUP($G35,$O$3:$S$34,4,0),"")</f>
        <v>JFK</v>
      </c>
      <c r="J35" s="88">
        <f>IFERROR(VLOOKUP($G35,$O$3:$S$34,5,0),"")</f>
        <v>272</v>
      </c>
      <c r="K35" s="98">
        <f t="shared" ref="K35:K46" si="9">IFERROR(VLOOKUP($G35,$O$3:$S$34,2,0),0)</f>
        <v>45.65</v>
      </c>
      <c r="L35" s="179" t="str">
        <f t="shared" si="0"/>
        <v xml:space="preserve"> </v>
      </c>
      <c r="M35" s="183" t="str">
        <f t="shared" si="1"/>
        <v>YES</v>
      </c>
      <c r="N35" s="186" t="str">
        <f t="shared" si="2"/>
        <v>YES</v>
      </c>
      <c r="O35" s="420" t="s">
        <v>33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10">IFERROR(VLOOKUP($G36,$O$3:$S$34,3,0),"")</f>
        <v>Noah Franklin</v>
      </c>
      <c r="I36" s="216" t="str">
        <f t="shared" ref="I36:I46" si="11">IFERROR(VLOOKUP($G36,$O$3:$S$34,4,0),"")</f>
        <v>Roundwood Park School</v>
      </c>
      <c r="J36" s="92">
        <f t="shared" ref="J36:J46" si="12">IFERROR(VLOOKUP($G36,$O$3:$S$34,5,0),"")</f>
        <v>452</v>
      </c>
      <c r="K36" s="154">
        <f t="shared" si="9"/>
        <v>43.35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>YES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10"/>
        <v>Bobby Pitman</v>
      </c>
      <c r="I37" s="217" t="str">
        <f t="shared" si="11"/>
        <v>Hitchin boys school</v>
      </c>
      <c r="J37" s="93">
        <f t="shared" si="12"/>
        <v>237</v>
      </c>
      <c r="K37" s="155">
        <f t="shared" si="9"/>
        <v>38.49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10"/>
        <v xml:space="preserve">Matt  Wang </v>
      </c>
      <c r="I38" s="56" t="str">
        <f t="shared" si="11"/>
        <v xml:space="preserve">St George's School </v>
      </c>
      <c r="J38" s="53">
        <f t="shared" si="12"/>
        <v>664</v>
      </c>
      <c r="K38" s="4">
        <f t="shared" si="9"/>
        <v>34.92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10"/>
        <v>Ollie  Harris</v>
      </c>
      <c r="I39" s="56" t="str">
        <f t="shared" si="11"/>
        <v>St C Danes</v>
      </c>
      <c r="J39" s="53">
        <f t="shared" si="12"/>
        <v>616</v>
      </c>
      <c r="K39" s="4">
        <f t="shared" si="9"/>
        <v>33.9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10"/>
        <v>Brian Anene</v>
      </c>
      <c r="I40" s="56" t="str">
        <f t="shared" si="11"/>
        <v>St Michaels Catholic High School</v>
      </c>
      <c r="J40" s="53">
        <f t="shared" si="12"/>
        <v>691</v>
      </c>
      <c r="K40" s="4">
        <f t="shared" si="9"/>
        <v>33.07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10"/>
        <v>Daniel  Downing</v>
      </c>
      <c r="I41" s="56" t="str">
        <f t="shared" si="11"/>
        <v>Simon Balle School</v>
      </c>
      <c r="J41" s="53">
        <f t="shared" si="12"/>
        <v>535</v>
      </c>
      <c r="K41" s="4">
        <f t="shared" si="9"/>
        <v>32.85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10"/>
        <v>Fred Taylor</v>
      </c>
      <c r="I42" s="56" t="str">
        <f t="shared" si="11"/>
        <v>Dame Alice Owens</v>
      </c>
      <c r="J42" s="53">
        <f t="shared" si="12"/>
        <v>178</v>
      </c>
      <c r="K42" s="4">
        <f t="shared" si="9"/>
        <v>32.799999999999997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50.6</v>
      </c>
      <c r="E44" s="427"/>
      <c r="F44" s="428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44</v>
      </c>
      <c r="E45" s="427"/>
      <c r="F45" s="428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41</v>
      </c>
      <c r="E46" s="429"/>
      <c r="F46" s="430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24" priority="1" operator="between">
      <formula>2.9</formula>
      <formula>3.1</formula>
    </cfRule>
    <cfRule type="cellIs" dxfId="23" priority="2" operator="between">
      <formula>1.9</formula>
      <formula>2.1</formula>
    </cfRule>
    <cfRule type="cellIs" dxfId="22" priority="3" operator="between">
      <formula>0.9</formula>
      <formula>1.1</formula>
    </cfRule>
  </conditionalFormatting>
  <conditionalFormatting sqref="O3:O34">
    <cfRule type="cellIs" dxfId="21" priority="4" operator="between">
      <formula>2.9</formula>
      <formula>3.1</formula>
    </cfRule>
    <cfRule type="cellIs" dxfId="20" priority="5" operator="between">
      <formula>1.9</formula>
      <formula>2.1</formula>
    </cfRule>
    <cfRule type="cellIs" dxfId="19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D1" zoomScaleNormal="100" workbookViewId="0">
      <selection activeCell="H5" sqref="H5:K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3" width="6.7109375" style="41" customWidth="1"/>
    <col min="14" max="14" width="7.28515625" style="41" customWidth="1"/>
    <col min="15" max="15" width="10.7109375" style="41" customWidth="1"/>
    <col min="16" max="16" width="7.28515625" style="150" hidden="1" customWidth="1"/>
    <col min="17" max="17" width="9.42578125" style="44" hidden="1" customWidth="1"/>
    <col min="18" max="18" width="5.140625" style="44" hidden="1" customWidth="1"/>
    <col min="19" max="19" width="9.28515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0.14062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381" t="s">
        <v>34</v>
      </c>
      <c r="D2" s="382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27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383"/>
      <c r="D3" s="384"/>
      <c r="E3" s="446" t="s">
        <v>7</v>
      </c>
      <c r="F3" s="447"/>
      <c r="G3" s="447"/>
      <c r="H3" s="40" t="str">
        <f>IFERROR(VLOOKUP($J3,$Y$2:$AB$34,2,0),"")</f>
        <v>Oliver Bustamante</v>
      </c>
      <c r="I3" s="212" t="str">
        <f>IFERROR(VLOOKUP($J3,$Y$2:$AB$34,3,0),"")</f>
        <v xml:space="preserve">Aldenham </v>
      </c>
      <c r="J3" s="245">
        <v>9</v>
      </c>
      <c r="K3" s="246">
        <v>34.700000000000003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3">
        <f>IF(K3&gt;0,RANK(K3,$K$3:$K$34,0),"No Thrower")</f>
        <v>10</v>
      </c>
      <c r="P3" s="146">
        <f>K3</f>
        <v>34.700000000000003</v>
      </c>
      <c r="Q3" s="79" t="str">
        <f t="shared" ref="Q3:R34" si="3">H3</f>
        <v>Oliver Bustamante</v>
      </c>
      <c r="R3" s="79" t="str">
        <f t="shared" si="3"/>
        <v xml:space="preserve">Aldenham </v>
      </c>
      <c r="S3" s="52">
        <f>J3</f>
        <v>9</v>
      </c>
      <c r="T3" s="380"/>
      <c r="U3" s="435"/>
      <c r="V3" s="436"/>
      <c r="W3" s="437"/>
      <c r="X3" s="380"/>
      <c r="Y3" s="245">
        <v>9</v>
      </c>
      <c r="Z3" s="268" t="s">
        <v>183</v>
      </c>
      <c r="AA3" s="294" t="s">
        <v>105</v>
      </c>
    </row>
    <row r="4" spans="1:27" ht="9.9499999999999993" customHeight="1">
      <c r="A4" s="380"/>
      <c r="B4" s="380"/>
      <c r="C4" s="383"/>
      <c r="D4" s="384"/>
      <c r="E4" s="448"/>
      <c r="F4" s="449"/>
      <c r="G4" s="449"/>
      <c r="H4" s="29" t="str">
        <f>IFERROR(VLOOKUP($J4,$Y$2:$AB$34,2,0),"")</f>
        <v>Dylan Harman</v>
      </c>
      <c r="I4" s="19" t="str">
        <f>IFERROR(VLOOKUP($J4,$Y$2:$AB$34,3,0),"")</f>
        <v>Berkhamsted</v>
      </c>
      <c r="J4" s="247">
        <v>126</v>
      </c>
      <c r="K4" s="248">
        <v>38.25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7</v>
      </c>
      <c r="P4" s="147">
        <f t="shared" ref="P4:P34" si="5">K4</f>
        <v>38.25</v>
      </c>
      <c r="Q4" s="78" t="str">
        <f t="shared" si="3"/>
        <v>Dylan Harman</v>
      </c>
      <c r="R4" s="78" t="str">
        <f t="shared" si="3"/>
        <v>Berkhamsted</v>
      </c>
      <c r="S4" s="57">
        <f t="shared" ref="S4:S34" si="6">J4</f>
        <v>126</v>
      </c>
      <c r="T4" s="380"/>
      <c r="U4" s="402" t="s">
        <v>20</v>
      </c>
      <c r="V4" s="403"/>
      <c r="W4" s="404"/>
      <c r="X4" s="380"/>
      <c r="Y4" s="247">
        <v>102</v>
      </c>
      <c r="Z4" s="269" t="s">
        <v>247</v>
      </c>
      <c r="AA4" s="295" t="s">
        <v>45</v>
      </c>
    </row>
    <row r="5" spans="1:27" ht="9.9499999999999993" customHeight="1">
      <c r="A5" s="380"/>
      <c r="B5" s="380"/>
      <c r="C5" s="383"/>
      <c r="D5" s="384"/>
      <c r="E5" s="448"/>
      <c r="F5" s="449"/>
      <c r="G5" s="449"/>
      <c r="H5" s="29" t="str">
        <f t="shared" ref="H5:H34" si="7">IFERROR(VLOOKUP($J5,$Y$2:$AB$34,2,0),"")</f>
        <v>Fred Taylor</v>
      </c>
      <c r="I5" s="19" t="str">
        <f t="shared" ref="I5:I34" si="8">IFERROR(VLOOKUP($J5,$Y$2:$AB$34,3,0),"")</f>
        <v>Dame Alice Owens</v>
      </c>
      <c r="J5" s="247">
        <v>178</v>
      </c>
      <c r="K5" s="248">
        <v>33.56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13</v>
      </c>
      <c r="P5" s="147">
        <f t="shared" si="5"/>
        <v>33.56</v>
      </c>
      <c r="Q5" s="78" t="str">
        <f t="shared" si="3"/>
        <v>Fred Taylor</v>
      </c>
      <c r="R5" s="78" t="str">
        <f t="shared" si="3"/>
        <v>Dame Alice Owens</v>
      </c>
      <c r="S5" s="57">
        <f t="shared" si="6"/>
        <v>178</v>
      </c>
      <c r="T5" s="380"/>
      <c r="U5" s="405"/>
      <c r="V5" s="406"/>
      <c r="W5" s="407"/>
      <c r="X5" s="380"/>
      <c r="Y5" s="247">
        <v>126</v>
      </c>
      <c r="Z5" s="269" t="s">
        <v>248</v>
      </c>
      <c r="AA5" s="295" t="s">
        <v>73</v>
      </c>
    </row>
    <row r="6" spans="1:27" ht="9.9499999999999993" customHeight="1">
      <c r="A6" s="380"/>
      <c r="B6" s="380"/>
      <c r="C6" s="383"/>
      <c r="D6" s="384"/>
      <c r="E6" s="448"/>
      <c r="F6" s="449"/>
      <c r="G6" s="449"/>
      <c r="H6" s="29" t="str">
        <f t="shared" si="7"/>
        <v>Jamie  Timms</v>
      </c>
      <c r="I6" s="19" t="str">
        <f t="shared" si="8"/>
        <v>Hitchin boys school</v>
      </c>
      <c r="J6" s="247">
        <v>241</v>
      </c>
      <c r="K6" s="248">
        <v>48.19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2</v>
      </c>
      <c r="P6" s="147">
        <f t="shared" si="5"/>
        <v>48.19</v>
      </c>
      <c r="Q6" s="78" t="str">
        <f t="shared" si="3"/>
        <v>Jamie  Timms</v>
      </c>
      <c r="R6" s="78" t="str">
        <f t="shared" si="3"/>
        <v>Hitchin boys school</v>
      </c>
      <c r="S6" s="57">
        <f t="shared" si="6"/>
        <v>241</v>
      </c>
      <c r="T6" s="380"/>
      <c r="U6" s="405"/>
      <c r="V6" s="406"/>
      <c r="W6" s="407"/>
      <c r="X6" s="380"/>
      <c r="Y6" s="247">
        <v>178</v>
      </c>
      <c r="Z6" s="269" t="s">
        <v>242</v>
      </c>
      <c r="AA6" s="295" t="s">
        <v>100</v>
      </c>
    </row>
    <row r="7" spans="1:27" ht="9.9499999999999993" customHeight="1">
      <c r="A7" s="380"/>
      <c r="B7" s="380"/>
      <c r="C7" s="383"/>
      <c r="D7" s="384"/>
      <c r="E7" s="448"/>
      <c r="F7" s="449"/>
      <c r="G7" s="449"/>
      <c r="H7" s="29" t="str">
        <f t="shared" si="7"/>
        <v>Zeke Wellington</v>
      </c>
      <c r="I7" s="19" t="str">
        <f t="shared" si="8"/>
        <v>King James</v>
      </c>
      <c r="J7" s="247">
        <v>323</v>
      </c>
      <c r="K7" s="248">
        <v>36.47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9</v>
      </c>
      <c r="P7" s="147">
        <f t="shared" si="5"/>
        <v>36.47</v>
      </c>
      <c r="Q7" s="78" t="str">
        <f t="shared" si="3"/>
        <v>Zeke Wellington</v>
      </c>
      <c r="R7" s="78" t="str">
        <f t="shared" si="3"/>
        <v>King James</v>
      </c>
      <c r="S7" s="57">
        <f t="shared" si="6"/>
        <v>323</v>
      </c>
      <c r="T7" s="380"/>
      <c r="U7" s="402" t="s">
        <v>61</v>
      </c>
      <c r="V7" s="403"/>
      <c r="W7" s="404"/>
      <c r="X7" s="380"/>
      <c r="Y7" s="247">
        <v>241</v>
      </c>
      <c r="Z7" s="269" t="s">
        <v>119</v>
      </c>
      <c r="AA7" s="295" t="s">
        <v>109</v>
      </c>
    </row>
    <row r="8" spans="1:27" ht="9.9499999999999993" customHeight="1">
      <c r="A8" s="380"/>
      <c r="B8" s="380"/>
      <c r="C8" s="383"/>
      <c r="D8" s="384"/>
      <c r="E8" s="448"/>
      <c r="F8" s="449"/>
      <c r="G8" s="449"/>
      <c r="H8" s="29" t="str">
        <f t="shared" si="7"/>
        <v>Kenneth  Powley</v>
      </c>
      <c r="I8" s="19" t="str">
        <f t="shared" si="8"/>
        <v>Longdean</v>
      </c>
      <c r="J8" s="247">
        <v>333</v>
      </c>
      <c r="K8" s="248">
        <v>34.29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12</v>
      </c>
      <c r="P8" s="147">
        <f t="shared" si="5"/>
        <v>34.29</v>
      </c>
      <c r="Q8" s="78" t="str">
        <f t="shared" si="3"/>
        <v>Kenneth  Powley</v>
      </c>
      <c r="R8" s="78" t="str">
        <f t="shared" si="3"/>
        <v>Longdean</v>
      </c>
      <c r="S8" s="57">
        <f t="shared" si="6"/>
        <v>333</v>
      </c>
      <c r="T8" s="380"/>
      <c r="U8" s="405"/>
      <c r="V8" s="406"/>
      <c r="W8" s="407"/>
      <c r="X8" s="380"/>
      <c r="Y8" s="247">
        <v>323</v>
      </c>
      <c r="Z8" s="269" t="s">
        <v>173</v>
      </c>
      <c r="AA8" s="295" t="s">
        <v>134</v>
      </c>
    </row>
    <row r="9" spans="1:27" ht="9.9499999999999993" customHeight="1">
      <c r="A9" s="380"/>
      <c r="B9" s="380"/>
      <c r="C9" s="383"/>
      <c r="D9" s="384"/>
      <c r="E9" s="448"/>
      <c r="F9" s="449"/>
      <c r="G9" s="449"/>
      <c r="H9" s="30" t="str">
        <f t="shared" si="7"/>
        <v>Caysey Wilson</v>
      </c>
      <c r="I9" s="20" t="str">
        <f t="shared" si="8"/>
        <v>Monk's Walk School</v>
      </c>
      <c r="J9" s="247">
        <v>353</v>
      </c>
      <c r="K9" s="248">
        <v>34.4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11</v>
      </c>
      <c r="P9" s="147">
        <f t="shared" si="5"/>
        <v>34.4</v>
      </c>
      <c r="Q9" s="78" t="str">
        <f t="shared" si="3"/>
        <v>Caysey Wilson</v>
      </c>
      <c r="R9" s="78" t="str">
        <f t="shared" si="3"/>
        <v>Monk's Walk School</v>
      </c>
      <c r="S9" s="57">
        <f t="shared" si="6"/>
        <v>353</v>
      </c>
      <c r="T9" s="380"/>
      <c r="U9" s="405"/>
      <c r="V9" s="406"/>
      <c r="W9" s="407"/>
      <c r="X9" s="380"/>
      <c r="Y9" s="247">
        <v>333</v>
      </c>
      <c r="Z9" s="270" t="s">
        <v>234</v>
      </c>
      <c r="AA9" s="295" t="s">
        <v>136</v>
      </c>
    </row>
    <row r="10" spans="1:27" ht="9.9499999999999993" customHeight="1">
      <c r="A10" s="380"/>
      <c r="B10" s="380"/>
      <c r="C10" s="383"/>
      <c r="D10" s="384"/>
      <c r="E10" s="448"/>
      <c r="F10" s="449"/>
      <c r="G10" s="449"/>
      <c r="H10" s="29" t="str">
        <f t="shared" si="7"/>
        <v>Tom  Rutter</v>
      </c>
      <c r="I10" s="19" t="str">
        <f t="shared" si="8"/>
        <v>Ricahrd Hale School</v>
      </c>
      <c r="J10" s="247">
        <v>410</v>
      </c>
      <c r="K10" s="248">
        <v>64.89</v>
      </c>
      <c r="L10" s="167" t="str">
        <f t="shared" si="0"/>
        <v>NEW</v>
      </c>
      <c r="M10" s="168" t="str">
        <f t="shared" si="1"/>
        <v>YES</v>
      </c>
      <c r="N10" s="169" t="str">
        <f t="shared" si="2"/>
        <v>YES</v>
      </c>
      <c r="O10" s="291">
        <f t="shared" si="4"/>
        <v>1</v>
      </c>
      <c r="P10" s="147">
        <f t="shared" si="5"/>
        <v>64.89</v>
      </c>
      <c r="Q10" s="78" t="str">
        <f t="shared" si="3"/>
        <v>Tom  Rutter</v>
      </c>
      <c r="R10" s="78" t="str">
        <f t="shared" si="3"/>
        <v>Ricahrd Hale School</v>
      </c>
      <c r="S10" s="57">
        <f t="shared" si="6"/>
        <v>410</v>
      </c>
      <c r="T10" s="380"/>
      <c r="U10" s="341" t="s">
        <v>62</v>
      </c>
      <c r="V10" s="342"/>
      <c r="W10" s="343"/>
      <c r="X10" s="380"/>
      <c r="Y10" s="247">
        <v>353</v>
      </c>
      <c r="Z10" s="269" t="s">
        <v>249</v>
      </c>
      <c r="AA10" s="295" t="s">
        <v>250</v>
      </c>
    </row>
    <row r="11" spans="1:27" ht="9.9499999999999993" customHeight="1">
      <c r="A11" s="380"/>
      <c r="B11" s="380"/>
      <c r="C11" s="383"/>
      <c r="D11" s="384"/>
      <c r="E11" s="448"/>
      <c r="F11" s="449"/>
      <c r="G11" s="449"/>
      <c r="H11" s="29" t="str">
        <f t="shared" si="7"/>
        <v>George Cook</v>
      </c>
      <c r="I11" s="19" t="str">
        <f t="shared" si="8"/>
        <v>Sir John Lawes</v>
      </c>
      <c r="J11" s="247">
        <v>547</v>
      </c>
      <c r="K11" s="248">
        <v>43.64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f t="shared" si="4"/>
        <v>5</v>
      </c>
      <c r="P11" s="147">
        <f t="shared" si="5"/>
        <v>43.64</v>
      </c>
      <c r="Q11" s="78" t="str">
        <f t="shared" si="3"/>
        <v>George Cook</v>
      </c>
      <c r="R11" s="78" t="str">
        <f t="shared" si="3"/>
        <v>Sir John Lawes</v>
      </c>
      <c r="S11" s="57">
        <f t="shared" si="6"/>
        <v>547</v>
      </c>
      <c r="T11" s="380"/>
      <c r="U11" s="344"/>
      <c r="V11" s="345"/>
      <c r="W11" s="346"/>
      <c r="X11" s="380"/>
      <c r="Y11" s="247">
        <v>410</v>
      </c>
      <c r="Z11" s="269" t="s">
        <v>101</v>
      </c>
      <c r="AA11" s="295" t="s">
        <v>251</v>
      </c>
    </row>
    <row r="12" spans="1:27" ht="9.9499999999999993" customHeight="1">
      <c r="A12" s="380"/>
      <c r="B12" s="380"/>
      <c r="C12" s="383"/>
      <c r="D12" s="384"/>
      <c r="E12" s="448"/>
      <c r="F12" s="449"/>
      <c r="G12" s="449"/>
      <c r="H12" s="29" t="str">
        <f t="shared" si="7"/>
        <v>Will Dorey</v>
      </c>
      <c r="I12" s="19" t="str">
        <f t="shared" si="8"/>
        <v xml:space="preserve">St Albans School </v>
      </c>
      <c r="J12" s="247">
        <v>583</v>
      </c>
      <c r="K12" s="248">
        <v>39.700000000000003</v>
      </c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>
        <f t="shared" si="4"/>
        <v>6</v>
      </c>
      <c r="P12" s="147">
        <f t="shared" si="5"/>
        <v>39.700000000000003</v>
      </c>
      <c r="Q12" s="78" t="str">
        <f t="shared" si="3"/>
        <v>Will Dorey</v>
      </c>
      <c r="R12" s="78" t="str">
        <f t="shared" si="3"/>
        <v xml:space="preserve">St Albans School </v>
      </c>
      <c r="S12" s="57">
        <f t="shared" si="6"/>
        <v>583</v>
      </c>
      <c r="T12" s="380"/>
      <c r="U12" s="347"/>
      <c r="V12" s="348"/>
      <c r="W12" s="349"/>
      <c r="X12" s="380"/>
      <c r="Y12" s="247">
        <v>547</v>
      </c>
      <c r="Z12" s="269" t="s">
        <v>252</v>
      </c>
      <c r="AA12" s="295" t="s">
        <v>78</v>
      </c>
    </row>
    <row r="13" spans="1:27" ht="9.9499999999999993" customHeight="1">
      <c r="A13" s="380"/>
      <c r="B13" s="380"/>
      <c r="C13" s="383"/>
      <c r="D13" s="384"/>
      <c r="E13" s="448"/>
      <c r="F13" s="449"/>
      <c r="G13" s="449"/>
      <c r="H13" s="29" t="str">
        <f t="shared" si="7"/>
        <v>Jude Powell</v>
      </c>
      <c r="I13" s="19" t="str">
        <f t="shared" si="8"/>
        <v>St C Danes</v>
      </c>
      <c r="J13" s="247">
        <v>631</v>
      </c>
      <c r="K13" s="248">
        <v>38</v>
      </c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>
        <f t="shared" si="4"/>
        <v>8</v>
      </c>
      <c r="P13" s="147">
        <f t="shared" si="5"/>
        <v>38</v>
      </c>
      <c r="Q13" s="78" t="str">
        <f t="shared" si="3"/>
        <v>Jude Powell</v>
      </c>
      <c r="R13" s="78" t="str">
        <f t="shared" si="3"/>
        <v>St C Danes</v>
      </c>
      <c r="S13" s="57">
        <f t="shared" si="6"/>
        <v>631</v>
      </c>
      <c r="T13" s="380"/>
      <c r="U13" s="341" t="s">
        <v>63</v>
      </c>
      <c r="V13" s="342"/>
      <c r="W13" s="343"/>
      <c r="X13" s="380"/>
      <c r="Y13" s="247">
        <v>583</v>
      </c>
      <c r="Z13" s="269" t="s">
        <v>253</v>
      </c>
      <c r="AA13" s="295" t="s">
        <v>87</v>
      </c>
    </row>
    <row r="14" spans="1:27" ht="9.9499999999999993" customHeight="1">
      <c r="A14" s="380"/>
      <c r="B14" s="380"/>
      <c r="C14" s="383"/>
      <c r="D14" s="384"/>
      <c r="E14" s="448"/>
      <c r="F14" s="449"/>
      <c r="G14" s="449"/>
      <c r="H14" s="29" t="str">
        <f t="shared" si="7"/>
        <v>Samson Brichieri-Colombi</v>
      </c>
      <c r="I14" s="19" t="str">
        <f t="shared" si="8"/>
        <v>The Leventhorpe School</v>
      </c>
      <c r="J14" s="247">
        <v>805</v>
      </c>
      <c r="K14" s="248">
        <v>46.61</v>
      </c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>
        <f t="shared" si="4"/>
        <v>3</v>
      </c>
      <c r="P14" s="147">
        <f t="shared" si="5"/>
        <v>46.61</v>
      </c>
      <c r="Q14" s="78" t="str">
        <f t="shared" si="3"/>
        <v>Samson Brichieri-Colombi</v>
      </c>
      <c r="R14" s="78" t="str">
        <f t="shared" si="3"/>
        <v>The Leventhorpe School</v>
      </c>
      <c r="S14" s="57">
        <f t="shared" si="6"/>
        <v>805</v>
      </c>
      <c r="T14" s="380"/>
      <c r="U14" s="344"/>
      <c r="V14" s="345"/>
      <c r="W14" s="346"/>
      <c r="X14" s="380"/>
      <c r="Y14" s="247">
        <v>631</v>
      </c>
      <c r="Z14" s="269" t="s">
        <v>254</v>
      </c>
      <c r="AA14" s="295" t="s">
        <v>115</v>
      </c>
    </row>
    <row r="15" spans="1:27" ht="9.9499999999999993" customHeight="1">
      <c r="A15" s="380"/>
      <c r="B15" s="380"/>
      <c r="C15" s="383"/>
      <c r="D15" s="384"/>
      <c r="E15" s="448"/>
      <c r="F15" s="449"/>
      <c r="G15" s="449"/>
      <c r="H15" s="29" t="str">
        <f t="shared" si="7"/>
        <v>Michael Barrett</v>
      </c>
      <c r="I15" s="19" t="str">
        <f t="shared" si="8"/>
        <v>Verulam</v>
      </c>
      <c r="J15" s="247">
        <v>833</v>
      </c>
      <c r="K15" s="248">
        <v>44.41</v>
      </c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>
        <f t="shared" si="4"/>
        <v>4</v>
      </c>
      <c r="P15" s="147">
        <f t="shared" si="5"/>
        <v>44.41</v>
      </c>
      <c r="Q15" s="78" t="str">
        <f t="shared" si="3"/>
        <v>Michael Barrett</v>
      </c>
      <c r="R15" s="78" t="str">
        <f t="shared" si="3"/>
        <v>Verulam</v>
      </c>
      <c r="S15" s="57">
        <f t="shared" si="6"/>
        <v>833</v>
      </c>
      <c r="T15" s="380"/>
      <c r="U15" s="347"/>
      <c r="V15" s="348"/>
      <c r="W15" s="349"/>
      <c r="X15" s="380"/>
      <c r="Y15" s="247">
        <v>657</v>
      </c>
      <c r="Z15" s="255" t="s">
        <v>255</v>
      </c>
      <c r="AA15" s="295" t="s">
        <v>256</v>
      </c>
    </row>
    <row r="16" spans="1:27" ht="9.9499999999999993" customHeight="1">
      <c r="A16" s="380"/>
      <c r="B16" s="380"/>
      <c r="C16" s="383"/>
      <c r="D16" s="384"/>
      <c r="E16" s="448"/>
      <c r="F16" s="449"/>
      <c r="G16" s="449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str">
        <f t="shared" si="3"/>
        <v/>
      </c>
      <c r="R16" s="78" t="str">
        <f t="shared" si="3"/>
        <v/>
      </c>
      <c r="S16" s="57">
        <f t="shared" si="6"/>
        <v>0</v>
      </c>
      <c r="T16" s="380"/>
      <c r="U16" s="341"/>
      <c r="V16" s="342"/>
      <c r="W16" s="343"/>
      <c r="X16" s="380"/>
      <c r="Y16" s="247">
        <v>805</v>
      </c>
      <c r="Z16" s="255" t="s">
        <v>102</v>
      </c>
      <c r="AA16" s="295" t="s">
        <v>257</v>
      </c>
    </row>
    <row r="17" spans="1:27" ht="9.9499999999999993" customHeight="1">
      <c r="A17" s="380"/>
      <c r="B17" s="380"/>
      <c r="C17" s="383"/>
      <c r="D17" s="384"/>
      <c r="E17" s="448"/>
      <c r="F17" s="449"/>
      <c r="G17" s="449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3"/>
        <v/>
      </c>
      <c r="R17" s="78" t="str">
        <f t="shared" si="3"/>
        <v/>
      </c>
      <c r="S17" s="57">
        <f t="shared" si="6"/>
        <v>0</v>
      </c>
      <c r="T17" s="380"/>
      <c r="U17" s="344"/>
      <c r="V17" s="345"/>
      <c r="W17" s="346"/>
      <c r="X17" s="380"/>
      <c r="Y17" s="254">
        <v>833</v>
      </c>
      <c r="Z17" s="255" t="s">
        <v>258</v>
      </c>
      <c r="AA17" s="264" t="s">
        <v>83</v>
      </c>
    </row>
    <row r="18" spans="1:27" ht="9.9499999999999993" customHeight="1">
      <c r="A18" s="380"/>
      <c r="B18" s="380"/>
      <c r="C18" s="383"/>
      <c r="D18" s="384"/>
      <c r="E18" s="448"/>
      <c r="F18" s="449"/>
      <c r="G18" s="449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3"/>
        <v/>
      </c>
      <c r="R18" s="78" t="str">
        <f t="shared" si="3"/>
        <v/>
      </c>
      <c r="S18" s="57">
        <f t="shared" si="6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383"/>
      <c r="D19" s="384"/>
      <c r="E19" s="448"/>
      <c r="F19" s="449"/>
      <c r="G19" s="449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3"/>
        <v/>
      </c>
      <c r="R19" s="78" t="str">
        <f t="shared" si="3"/>
        <v/>
      </c>
      <c r="S19" s="57">
        <f t="shared" si="6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383"/>
      <c r="D20" s="384"/>
      <c r="E20" s="448"/>
      <c r="F20" s="449"/>
      <c r="G20" s="449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3"/>
        <v/>
      </c>
      <c r="R20" s="78" t="str">
        <f t="shared" si="3"/>
        <v/>
      </c>
      <c r="S20" s="57">
        <f t="shared" si="6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383"/>
      <c r="D21" s="384"/>
      <c r="E21" s="448"/>
      <c r="F21" s="449"/>
      <c r="G21" s="449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3"/>
        <v/>
      </c>
      <c r="R21" s="78" t="str">
        <f t="shared" si="3"/>
        <v/>
      </c>
      <c r="S21" s="57">
        <f t="shared" si="6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383"/>
      <c r="D22" s="384"/>
      <c r="E22" s="448"/>
      <c r="F22" s="449"/>
      <c r="G22" s="449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3"/>
        <v/>
      </c>
      <c r="R22" s="78" t="str">
        <f t="shared" si="3"/>
        <v/>
      </c>
      <c r="S22" s="57">
        <f t="shared" si="6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383"/>
      <c r="D23" s="384"/>
      <c r="E23" s="448"/>
      <c r="F23" s="449"/>
      <c r="G23" s="449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3"/>
        <v/>
      </c>
      <c r="R23" s="78" t="str">
        <f t="shared" si="3"/>
        <v/>
      </c>
      <c r="S23" s="57">
        <f t="shared" si="6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383"/>
      <c r="D24" s="384"/>
      <c r="E24" s="448"/>
      <c r="F24" s="449"/>
      <c r="G24" s="449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3"/>
        <v/>
      </c>
      <c r="R24" s="78" t="str">
        <f t="shared" si="3"/>
        <v/>
      </c>
      <c r="S24" s="57">
        <f t="shared" si="6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383"/>
      <c r="D25" s="384"/>
      <c r="E25" s="448"/>
      <c r="F25" s="449"/>
      <c r="G25" s="449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3"/>
        <v/>
      </c>
      <c r="R25" s="78" t="str">
        <f t="shared" si="3"/>
        <v/>
      </c>
      <c r="S25" s="57">
        <f t="shared" si="6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383"/>
      <c r="D26" s="384"/>
      <c r="E26" s="448"/>
      <c r="F26" s="449"/>
      <c r="G26" s="449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3"/>
        <v/>
      </c>
      <c r="R26" s="78" t="str">
        <f t="shared" si="3"/>
        <v/>
      </c>
      <c r="S26" s="57">
        <f t="shared" si="6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383"/>
      <c r="D27" s="384"/>
      <c r="E27" s="448"/>
      <c r="F27" s="449"/>
      <c r="G27" s="449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3"/>
        <v/>
      </c>
      <c r="R27" s="78" t="str">
        <f t="shared" si="3"/>
        <v/>
      </c>
      <c r="S27" s="57">
        <f t="shared" si="6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383"/>
      <c r="D28" s="384"/>
      <c r="E28" s="448"/>
      <c r="F28" s="449"/>
      <c r="G28" s="449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3"/>
        <v/>
      </c>
      <c r="R28" s="78" t="str">
        <f t="shared" si="3"/>
        <v/>
      </c>
      <c r="S28" s="57">
        <f t="shared" si="6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383"/>
      <c r="D29" s="384"/>
      <c r="E29" s="448"/>
      <c r="F29" s="449"/>
      <c r="G29" s="449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3"/>
        <v/>
      </c>
      <c r="R29" s="78" t="str">
        <f t="shared" si="3"/>
        <v/>
      </c>
      <c r="S29" s="57">
        <f t="shared" si="6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383"/>
      <c r="D30" s="384"/>
      <c r="E30" s="448"/>
      <c r="F30" s="449"/>
      <c r="G30" s="449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3"/>
        <v/>
      </c>
      <c r="R30" s="78" t="str">
        <f t="shared" si="3"/>
        <v/>
      </c>
      <c r="S30" s="57">
        <f t="shared" si="6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383"/>
      <c r="D31" s="384"/>
      <c r="E31" s="448"/>
      <c r="F31" s="449"/>
      <c r="G31" s="449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3"/>
        <v/>
      </c>
      <c r="R31" s="78" t="str">
        <f t="shared" si="3"/>
        <v/>
      </c>
      <c r="S31" s="57">
        <f t="shared" si="6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383"/>
      <c r="D32" s="384"/>
      <c r="E32" s="448"/>
      <c r="F32" s="449"/>
      <c r="G32" s="449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3"/>
        <v/>
      </c>
      <c r="R32" s="78" t="str">
        <f t="shared" si="3"/>
        <v/>
      </c>
      <c r="S32" s="57">
        <f t="shared" si="6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383"/>
      <c r="D33" s="384"/>
      <c r="E33" s="448"/>
      <c r="F33" s="449"/>
      <c r="G33" s="449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3"/>
        <v/>
      </c>
      <c r="R33" s="78" t="str">
        <f t="shared" si="3"/>
        <v/>
      </c>
      <c r="S33" s="57">
        <f t="shared" si="6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383"/>
      <c r="D34" s="384"/>
      <c r="E34" s="450"/>
      <c r="F34" s="451"/>
      <c r="G34" s="451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3"/>
        <v/>
      </c>
      <c r="R34" s="80" t="str">
        <f t="shared" si="3"/>
        <v/>
      </c>
      <c r="S34" s="62">
        <f t="shared" si="6"/>
        <v>0</v>
      </c>
      <c r="T34" s="380"/>
      <c r="U34" s="375"/>
      <c r="V34" s="375"/>
      <c r="W34" s="375"/>
      <c r="X34" s="380"/>
      <c r="Y34" s="257"/>
      <c r="Z34" s="258"/>
      <c r="AA34" s="265"/>
    </row>
    <row r="35" spans="1:28" ht="9.9499999999999993" customHeight="1">
      <c r="A35" s="380"/>
      <c r="B35" s="380"/>
      <c r="C35" s="383"/>
      <c r="D35" s="384"/>
      <c r="E35" s="425" t="s">
        <v>7</v>
      </c>
      <c r="F35" s="426"/>
      <c r="G35" s="151">
        <v>1</v>
      </c>
      <c r="H35" s="87" t="str">
        <f>IFERROR(VLOOKUP($G35,$O$3:$S$34,3,0),"")</f>
        <v>Tom  Rutter</v>
      </c>
      <c r="I35" s="213" t="str">
        <f>IFERROR(VLOOKUP($G35,$O$3:$S$34,4,0),"")</f>
        <v>Ricahrd Hale School</v>
      </c>
      <c r="J35" s="88">
        <f>IFERROR(VLOOKUP($G35,$O$3:$S$34,5,0),"")</f>
        <v>410</v>
      </c>
      <c r="K35" s="98">
        <f t="shared" ref="K35:K46" si="9">IFERROR(VLOOKUP($G35,$O$3:$S$34,2,0),0)</f>
        <v>64.89</v>
      </c>
      <c r="L35" s="179" t="str">
        <f t="shared" si="0"/>
        <v>NEW</v>
      </c>
      <c r="M35" s="183" t="str">
        <f t="shared" si="1"/>
        <v>YES</v>
      </c>
      <c r="N35" s="186" t="str">
        <f t="shared" si="2"/>
        <v>YES</v>
      </c>
      <c r="O35" s="420" t="s">
        <v>34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383"/>
      <c r="D36" s="384"/>
      <c r="E36" s="427"/>
      <c r="F36" s="428"/>
      <c r="G36" s="152">
        <v>2</v>
      </c>
      <c r="H36" s="156" t="str">
        <f t="shared" ref="H36:H46" si="10">IFERROR(VLOOKUP($G36,$O$3:$S$34,3,0),"")</f>
        <v>Jamie  Timms</v>
      </c>
      <c r="I36" s="216" t="str">
        <f t="shared" ref="I36:I46" si="11">IFERROR(VLOOKUP($G36,$O$3:$S$34,4,0),"")</f>
        <v>Hitchin boys school</v>
      </c>
      <c r="J36" s="92">
        <f t="shared" ref="J36:J46" si="12">IFERROR(VLOOKUP($G36,$O$3:$S$34,5,0),"")</f>
        <v>241</v>
      </c>
      <c r="K36" s="154">
        <f t="shared" si="9"/>
        <v>48.19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383"/>
      <c r="D37" s="384"/>
      <c r="E37" s="427"/>
      <c r="F37" s="428"/>
      <c r="G37" s="153">
        <v>3</v>
      </c>
      <c r="H37" s="94" t="str">
        <f t="shared" si="10"/>
        <v>Samson Brichieri-Colombi</v>
      </c>
      <c r="I37" s="217" t="str">
        <f t="shared" si="11"/>
        <v>The Leventhorpe School</v>
      </c>
      <c r="J37" s="93">
        <f t="shared" si="12"/>
        <v>805</v>
      </c>
      <c r="K37" s="155">
        <f t="shared" si="9"/>
        <v>46.61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383"/>
      <c r="D38" s="384"/>
      <c r="E38" s="427"/>
      <c r="F38" s="428"/>
      <c r="G38" s="68">
        <v>4</v>
      </c>
      <c r="H38" s="157" t="str">
        <f t="shared" si="10"/>
        <v>Michael Barrett</v>
      </c>
      <c r="I38" s="56" t="str">
        <f t="shared" si="11"/>
        <v>Verulam</v>
      </c>
      <c r="J38" s="53">
        <f t="shared" si="12"/>
        <v>833</v>
      </c>
      <c r="K38" s="4">
        <f t="shared" si="9"/>
        <v>44.41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383"/>
      <c r="D39" s="384"/>
      <c r="E39" s="427"/>
      <c r="F39" s="428"/>
      <c r="G39" s="68">
        <v>5</v>
      </c>
      <c r="H39" s="157" t="str">
        <f t="shared" si="10"/>
        <v>George Cook</v>
      </c>
      <c r="I39" s="56" t="str">
        <f t="shared" si="11"/>
        <v>Sir John Lawes</v>
      </c>
      <c r="J39" s="53">
        <f t="shared" si="12"/>
        <v>547</v>
      </c>
      <c r="K39" s="4">
        <f t="shared" si="9"/>
        <v>43.64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383"/>
      <c r="D40" s="384"/>
      <c r="E40" s="427"/>
      <c r="F40" s="428"/>
      <c r="G40" s="68">
        <v>6</v>
      </c>
      <c r="H40" s="157" t="str">
        <f t="shared" si="10"/>
        <v>Will Dorey</v>
      </c>
      <c r="I40" s="56" t="str">
        <f t="shared" si="11"/>
        <v xml:space="preserve">St Albans School </v>
      </c>
      <c r="J40" s="53">
        <f t="shared" si="12"/>
        <v>583</v>
      </c>
      <c r="K40" s="4">
        <f t="shared" si="9"/>
        <v>39.700000000000003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383"/>
      <c r="D41" s="384"/>
      <c r="E41" s="427"/>
      <c r="F41" s="428"/>
      <c r="G41" s="68">
        <v>7</v>
      </c>
      <c r="H41" s="157" t="str">
        <f t="shared" si="10"/>
        <v>Dylan Harman</v>
      </c>
      <c r="I41" s="56" t="str">
        <f t="shared" si="11"/>
        <v>Berkhamsted</v>
      </c>
      <c r="J41" s="53">
        <f t="shared" si="12"/>
        <v>126</v>
      </c>
      <c r="K41" s="4">
        <f t="shared" si="9"/>
        <v>38.25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385"/>
      <c r="D42" s="386"/>
      <c r="E42" s="427"/>
      <c r="F42" s="428"/>
      <c r="G42" s="68">
        <v>8</v>
      </c>
      <c r="H42" s="157" t="str">
        <f t="shared" si="10"/>
        <v>Jude Powell</v>
      </c>
      <c r="I42" s="56" t="str">
        <f t="shared" si="11"/>
        <v>St C Danes</v>
      </c>
      <c r="J42" s="53">
        <f t="shared" si="12"/>
        <v>631</v>
      </c>
      <c r="K42" s="4">
        <f t="shared" si="9"/>
        <v>38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10"/>
        <v>Zeke Wellington</v>
      </c>
      <c r="I43" s="56" t="str">
        <f t="shared" si="11"/>
        <v>King James</v>
      </c>
      <c r="J43" s="53">
        <f t="shared" si="12"/>
        <v>323</v>
      </c>
      <c r="K43" s="4">
        <f t="shared" si="9"/>
        <v>36.47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57.06</v>
      </c>
      <c r="E44" s="427"/>
      <c r="F44" s="428"/>
      <c r="G44" s="68">
        <v>10</v>
      </c>
      <c r="H44" s="157" t="str">
        <f t="shared" si="10"/>
        <v>Oliver Bustamante</v>
      </c>
      <c r="I44" s="56" t="str">
        <f t="shared" si="11"/>
        <v xml:space="preserve">Aldenham </v>
      </c>
      <c r="J44" s="53">
        <f t="shared" si="12"/>
        <v>9</v>
      </c>
      <c r="K44" s="4">
        <f t="shared" si="9"/>
        <v>34.700000000000003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54</v>
      </c>
      <c r="E45" s="427"/>
      <c r="F45" s="428"/>
      <c r="G45" s="68">
        <v>11</v>
      </c>
      <c r="H45" s="157" t="str">
        <f t="shared" si="10"/>
        <v>Caysey Wilson</v>
      </c>
      <c r="I45" s="56" t="str">
        <f t="shared" si="11"/>
        <v>Monk's Walk School</v>
      </c>
      <c r="J45" s="53">
        <f t="shared" si="12"/>
        <v>353</v>
      </c>
      <c r="K45" s="4">
        <f t="shared" si="9"/>
        <v>34.4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52</v>
      </c>
      <c r="E46" s="429"/>
      <c r="F46" s="430"/>
      <c r="G46" s="69">
        <v>12</v>
      </c>
      <c r="H46" s="158" t="str">
        <f t="shared" si="10"/>
        <v>Kenneth  Powley</v>
      </c>
      <c r="I46" s="61" t="str">
        <f t="shared" si="11"/>
        <v>Longdean</v>
      </c>
      <c r="J46" s="58">
        <f t="shared" si="12"/>
        <v>333</v>
      </c>
      <c r="K46" s="5">
        <f t="shared" si="9"/>
        <v>34.29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18" priority="1" operator="between">
      <formula>2.9</formula>
      <formula>3.1</formula>
    </cfRule>
    <cfRule type="cellIs" dxfId="17" priority="2" operator="between">
      <formula>1.9</formula>
      <formula>2.1</formula>
    </cfRule>
    <cfRule type="cellIs" dxfId="16" priority="3" operator="between">
      <formula>0.9</formula>
      <formula>1.1</formula>
    </cfRule>
  </conditionalFormatting>
  <conditionalFormatting sqref="O3:O34">
    <cfRule type="cellIs" dxfId="15" priority="4" operator="between">
      <formula>2.9</formula>
      <formula>3.1</formula>
    </cfRule>
    <cfRule type="cellIs" dxfId="14" priority="5" operator="between">
      <formula>1.9</formula>
      <formula>2.1</formula>
    </cfRule>
    <cfRule type="cellIs" dxfId="13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B13" zoomScaleNormal="100" workbookViewId="0">
      <selection activeCell="G35" sqref="G35:K38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6.28515625" style="41" customWidth="1"/>
    <col min="13" max="13" width="6.42578125" style="41" customWidth="1"/>
    <col min="14" max="14" width="7.7109375" style="41" customWidth="1"/>
    <col min="15" max="15" width="13.140625" style="41" customWidth="1"/>
    <col min="16" max="16" width="11.28515625" style="150" hidden="1" customWidth="1"/>
    <col min="17" max="17" width="7.28515625" style="44" hidden="1" customWidth="1"/>
    <col min="18" max="18" width="10.28515625" style="44" hidden="1" customWidth="1"/>
    <col min="19" max="19" width="12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2.42578125" style="44" customWidth="1"/>
    <col min="28" max="16384" width="9.140625" style="8"/>
  </cols>
  <sheetData>
    <row r="1" spans="1:27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</row>
    <row r="2" spans="1:27" ht="9.9499999999999993" customHeight="1" thickBot="1">
      <c r="A2" s="380"/>
      <c r="B2" s="380"/>
      <c r="C2" s="452" t="s">
        <v>35</v>
      </c>
      <c r="D2" s="453"/>
      <c r="E2" s="422" t="s">
        <v>2</v>
      </c>
      <c r="F2" s="423"/>
      <c r="G2" s="424"/>
      <c r="H2" s="74" t="s">
        <v>1</v>
      </c>
      <c r="I2" s="76" t="s">
        <v>40</v>
      </c>
      <c r="J2" s="71" t="s">
        <v>8</v>
      </c>
      <c r="K2" s="71" t="s">
        <v>27</v>
      </c>
      <c r="L2" s="173" t="s">
        <v>15</v>
      </c>
      <c r="M2" s="163" t="s">
        <v>17</v>
      </c>
      <c r="N2" s="162" t="s">
        <v>16</v>
      </c>
      <c r="O2" s="75" t="s">
        <v>5</v>
      </c>
      <c r="P2" s="422" t="s">
        <v>21</v>
      </c>
      <c r="Q2" s="423"/>
      <c r="R2" s="423"/>
      <c r="S2" s="424"/>
      <c r="T2" s="380"/>
      <c r="U2" s="432" t="s">
        <v>12</v>
      </c>
      <c r="V2" s="433"/>
      <c r="W2" s="434"/>
      <c r="X2" s="380"/>
      <c r="Y2" s="414" t="s">
        <v>13</v>
      </c>
      <c r="Z2" s="415"/>
      <c r="AA2" s="416"/>
    </row>
    <row r="3" spans="1:27" ht="9.9499999999999993" customHeight="1" thickBot="1">
      <c r="A3" s="380"/>
      <c r="B3" s="380"/>
      <c r="C3" s="454"/>
      <c r="D3" s="455"/>
      <c r="E3" s="446" t="s">
        <v>7</v>
      </c>
      <c r="F3" s="447"/>
      <c r="G3" s="447"/>
      <c r="H3" s="40" t="str">
        <f>IFERROR(VLOOKUP($J3,$Y$2:$AB$34,2,0),"")</f>
        <v>Youssef Sabri</v>
      </c>
      <c r="I3" s="212" t="str">
        <f>IFERROR(VLOOKUP($J3,$Y$2:$AB$34,3,0),"")</f>
        <v>Hitchin boys school</v>
      </c>
      <c r="J3" s="245">
        <v>245</v>
      </c>
      <c r="K3" s="246">
        <v>25.03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Thrower")</f>
        <v>4</v>
      </c>
      <c r="P3" s="146">
        <f>K3</f>
        <v>25.03</v>
      </c>
      <c r="Q3" s="79" t="str">
        <f>H3</f>
        <v>Youssef Sabri</v>
      </c>
      <c r="R3" s="79" t="str">
        <f>I3</f>
        <v>Hitchin boys school</v>
      </c>
      <c r="S3" s="52">
        <f t="shared" ref="S3:S34" si="3">J3</f>
        <v>245</v>
      </c>
      <c r="T3" s="380"/>
      <c r="U3" s="435"/>
      <c r="V3" s="436"/>
      <c r="W3" s="437"/>
      <c r="X3" s="380"/>
      <c r="Y3" s="245">
        <v>245</v>
      </c>
      <c r="Z3" s="268" t="s">
        <v>259</v>
      </c>
      <c r="AA3" s="264" t="s">
        <v>109</v>
      </c>
    </row>
    <row r="4" spans="1:27" ht="9.9499999999999993" customHeight="1">
      <c r="A4" s="380"/>
      <c r="B4" s="380"/>
      <c r="C4" s="454"/>
      <c r="D4" s="455"/>
      <c r="E4" s="448"/>
      <c r="F4" s="449"/>
      <c r="G4" s="449"/>
      <c r="H4" s="29" t="str">
        <f>IFERROR(VLOOKUP($J4,$Y$2:$AB$34,2,0),"")</f>
        <v>Charlie Ryding</v>
      </c>
      <c r="I4" s="19" t="str">
        <f>IFERROR(VLOOKUP($J4,$Y$2:$AB$34,3,0),"")</f>
        <v>Hitchin boys school</v>
      </c>
      <c r="J4" s="247">
        <v>246</v>
      </c>
      <c r="K4" s="248">
        <v>36.42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3</v>
      </c>
      <c r="P4" s="147">
        <f t="shared" ref="P4:P34" si="5">K4</f>
        <v>36.42</v>
      </c>
      <c r="Q4" s="78" t="str">
        <f t="shared" ref="Q4:R34" si="6">H4</f>
        <v>Charlie Ryding</v>
      </c>
      <c r="R4" s="78" t="str">
        <f t="shared" si="6"/>
        <v>Hitchin boys school</v>
      </c>
      <c r="S4" s="57">
        <f t="shared" si="3"/>
        <v>246</v>
      </c>
      <c r="T4" s="380"/>
      <c r="U4" s="402" t="s">
        <v>20</v>
      </c>
      <c r="V4" s="403"/>
      <c r="W4" s="404"/>
      <c r="X4" s="380"/>
      <c r="Y4" s="247">
        <v>246</v>
      </c>
      <c r="Z4" s="269" t="s">
        <v>260</v>
      </c>
      <c r="AA4" s="264" t="s">
        <v>109</v>
      </c>
    </row>
    <row r="5" spans="1:27" ht="9.9499999999999993" customHeight="1">
      <c r="A5" s="380"/>
      <c r="B5" s="380"/>
      <c r="C5" s="454"/>
      <c r="D5" s="455"/>
      <c r="E5" s="448"/>
      <c r="F5" s="449"/>
      <c r="G5" s="449"/>
      <c r="H5" s="29" t="str">
        <f t="shared" ref="H5:H34" si="7">IFERROR(VLOOKUP($J5,$Y$2:$AB$34,2,0),"")</f>
        <v>Jake  Palmer-Shaw</v>
      </c>
      <c r="I5" s="19" t="str">
        <f t="shared" ref="I5:I34" si="8">IFERROR(VLOOKUP($J5,$Y$2:$AB$34,3,0),"")</f>
        <v>St C Danes</v>
      </c>
      <c r="J5" s="247">
        <v>605</v>
      </c>
      <c r="K5" s="248">
        <v>38.11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2</v>
      </c>
      <c r="P5" s="147">
        <f t="shared" si="5"/>
        <v>38.11</v>
      </c>
      <c r="Q5" s="78" t="str">
        <f t="shared" si="6"/>
        <v>Jake  Palmer-Shaw</v>
      </c>
      <c r="R5" s="78" t="str">
        <f t="shared" si="6"/>
        <v>St C Danes</v>
      </c>
      <c r="S5" s="57">
        <f t="shared" si="3"/>
        <v>605</v>
      </c>
      <c r="T5" s="380"/>
      <c r="U5" s="405"/>
      <c r="V5" s="406"/>
      <c r="W5" s="407"/>
      <c r="X5" s="380"/>
      <c r="Y5" s="247">
        <v>605</v>
      </c>
      <c r="Z5" s="269" t="s">
        <v>261</v>
      </c>
      <c r="AA5" s="264" t="s">
        <v>115</v>
      </c>
    </row>
    <row r="6" spans="1:27" ht="9.9499999999999993" customHeight="1">
      <c r="A6" s="380"/>
      <c r="B6" s="380"/>
      <c r="C6" s="454"/>
      <c r="D6" s="455"/>
      <c r="E6" s="448"/>
      <c r="F6" s="449"/>
      <c r="G6" s="449"/>
      <c r="H6" s="29" t="str">
        <f t="shared" si="7"/>
        <v>Jack Ridout</v>
      </c>
      <c r="I6" s="19" t="str">
        <f t="shared" si="8"/>
        <v>St C Danes</v>
      </c>
      <c r="J6" s="247">
        <v>606</v>
      </c>
      <c r="K6" s="248">
        <v>38.74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1</v>
      </c>
      <c r="P6" s="147">
        <f t="shared" si="5"/>
        <v>38.74</v>
      </c>
      <c r="Q6" s="78" t="str">
        <f t="shared" si="6"/>
        <v>Jack Ridout</v>
      </c>
      <c r="R6" s="78" t="str">
        <f t="shared" si="6"/>
        <v>St C Danes</v>
      </c>
      <c r="S6" s="57">
        <f t="shared" si="3"/>
        <v>606</v>
      </c>
      <c r="T6" s="380"/>
      <c r="U6" s="405"/>
      <c r="V6" s="406"/>
      <c r="W6" s="407"/>
      <c r="X6" s="380"/>
      <c r="Y6" s="247">
        <v>606</v>
      </c>
      <c r="Z6" s="269" t="s">
        <v>262</v>
      </c>
      <c r="AA6" s="264" t="s">
        <v>115</v>
      </c>
    </row>
    <row r="7" spans="1:27" ht="9.9499999999999993" customHeight="1">
      <c r="A7" s="380"/>
      <c r="B7" s="380"/>
      <c r="C7" s="454"/>
      <c r="D7" s="455"/>
      <c r="E7" s="448"/>
      <c r="F7" s="449"/>
      <c r="G7" s="449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 t="str">
        <f t="shared" si="4"/>
        <v>No Thrower</v>
      </c>
      <c r="P7" s="147">
        <f t="shared" si="5"/>
        <v>0</v>
      </c>
      <c r="Q7" s="78" t="str">
        <f t="shared" si="6"/>
        <v/>
      </c>
      <c r="R7" s="78" t="str">
        <f t="shared" si="6"/>
        <v/>
      </c>
      <c r="S7" s="57">
        <f t="shared" si="3"/>
        <v>0</v>
      </c>
      <c r="T7" s="380"/>
      <c r="U7" s="402" t="s">
        <v>61</v>
      </c>
      <c r="V7" s="403"/>
      <c r="W7" s="404"/>
      <c r="X7" s="380"/>
      <c r="Y7" s="247"/>
      <c r="Z7" s="269"/>
      <c r="AA7" s="264"/>
    </row>
    <row r="8" spans="1:27" ht="9.9499999999999993" customHeight="1">
      <c r="A8" s="380"/>
      <c r="B8" s="380"/>
      <c r="C8" s="454"/>
      <c r="D8" s="455"/>
      <c r="E8" s="448"/>
      <c r="F8" s="449"/>
      <c r="G8" s="449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 t="str">
        <f t="shared" si="4"/>
        <v>No Thrower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80"/>
      <c r="U8" s="405"/>
      <c r="V8" s="406"/>
      <c r="W8" s="407"/>
      <c r="X8" s="380"/>
      <c r="Y8" s="247"/>
      <c r="Z8" s="255"/>
      <c r="AA8" s="264"/>
    </row>
    <row r="9" spans="1:27" ht="9.9499999999999993" customHeight="1">
      <c r="A9" s="380"/>
      <c r="B9" s="380"/>
      <c r="C9" s="454"/>
      <c r="D9" s="455"/>
      <c r="E9" s="448"/>
      <c r="F9" s="449"/>
      <c r="G9" s="449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 t="str">
        <f t="shared" si="4"/>
        <v>No Thrower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80"/>
      <c r="U9" s="405"/>
      <c r="V9" s="406"/>
      <c r="W9" s="407"/>
      <c r="X9" s="380"/>
      <c r="Y9" s="247"/>
      <c r="Z9" s="255"/>
      <c r="AA9" s="264"/>
    </row>
    <row r="10" spans="1:27" ht="9.9499999999999993" customHeight="1">
      <c r="A10" s="380"/>
      <c r="B10" s="380"/>
      <c r="C10" s="454"/>
      <c r="D10" s="455"/>
      <c r="E10" s="448"/>
      <c r="F10" s="449"/>
      <c r="G10" s="449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 t="str">
        <f t="shared" si="4"/>
        <v>No Thrower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80"/>
      <c r="U10" s="341" t="s">
        <v>62</v>
      </c>
      <c r="V10" s="342"/>
      <c r="W10" s="343"/>
      <c r="X10" s="380"/>
      <c r="Y10" s="247"/>
      <c r="Z10" s="255"/>
      <c r="AA10" s="264"/>
    </row>
    <row r="11" spans="1:27" ht="9.9499999999999993" customHeight="1">
      <c r="A11" s="380"/>
      <c r="B11" s="380"/>
      <c r="C11" s="454"/>
      <c r="D11" s="455"/>
      <c r="E11" s="448"/>
      <c r="F11" s="449"/>
      <c r="G11" s="449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80"/>
      <c r="U11" s="344"/>
      <c r="V11" s="345"/>
      <c r="W11" s="346"/>
      <c r="X11" s="380"/>
      <c r="Y11" s="247"/>
      <c r="Z11" s="255"/>
      <c r="AA11" s="264"/>
    </row>
    <row r="12" spans="1:27" ht="9.9499999999999993" customHeight="1">
      <c r="A12" s="380"/>
      <c r="B12" s="380"/>
      <c r="C12" s="454"/>
      <c r="D12" s="455"/>
      <c r="E12" s="448"/>
      <c r="F12" s="449"/>
      <c r="G12" s="449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80"/>
      <c r="U12" s="347"/>
      <c r="V12" s="348"/>
      <c r="W12" s="349"/>
      <c r="X12" s="380"/>
      <c r="Y12" s="254"/>
      <c r="Z12" s="255"/>
      <c r="AA12" s="264"/>
    </row>
    <row r="13" spans="1:27" ht="9.9499999999999993" customHeight="1">
      <c r="A13" s="380"/>
      <c r="B13" s="380"/>
      <c r="C13" s="454"/>
      <c r="D13" s="455"/>
      <c r="E13" s="448"/>
      <c r="F13" s="449"/>
      <c r="G13" s="449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80"/>
      <c r="U13" s="341" t="s">
        <v>63</v>
      </c>
      <c r="V13" s="342"/>
      <c r="W13" s="343"/>
      <c r="X13" s="380"/>
      <c r="Y13" s="254"/>
      <c r="Z13" s="255"/>
      <c r="AA13" s="264"/>
    </row>
    <row r="14" spans="1:27" ht="9.9499999999999993" customHeight="1">
      <c r="A14" s="380"/>
      <c r="B14" s="380"/>
      <c r="C14" s="454"/>
      <c r="D14" s="455"/>
      <c r="E14" s="448"/>
      <c r="F14" s="449"/>
      <c r="G14" s="449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80"/>
      <c r="U14" s="344"/>
      <c r="V14" s="345"/>
      <c r="W14" s="346"/>
      <c r="X14" s="380"/>
      <c r="Y14" s="254"/>
      <c r="Z14" s="255"/>
      <c r="AA14" s="264"/>
    </row>
    <row r="15" spans="1:27" ht="9.9499999999999993" customHeight="1">
      <c r="A15" s="380"/>
      <c r="B15" s="380"/>
      <c r="C15" s="454"/>
      <c r="D15" s="455"/>
      <c r="E15" s="448"/>
      <c r="F15" s="449"/>
      <c r="G15" s="449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80"/>
      <c r="U15" s="347"/>
      <c r="V15" s="348"/>
      <c r="W15" s="349"/>
      <c r="X15" s="380"/>
      <c r="Y15" s="254"/>
      <c r="Z15" s="255"/>
      <c r="AA15" s="264"/>
    </row>
    <row r="16" spans="1:27" ht="9.9499999999999993" customHeight="1">
      <c r="A16" s="380"/>
      <c r="B16" s="380"/>
      <c r="C16" s="454"/>
      <c r="D16" s="455"/>
      <c r="E16" s="448"/>
      <c r="F16" s="449"/>
      <c r="G16" s="449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80"/>
      <c r="U16" s="341"/>
      <c r="V16" s="342"/>
      <c r="W16" s="343"/>
      <c r="X16" s="380"/>
      <c r="Y16" s="254"/>
      <c r="Z16" s="255"/>
      <c r="AA16" s="264"/>
    </row>
    <row r="17" spans="1:27" ht="9.9499999999999993" customHeight="1">
      <c r="A17" s="380"/>
      <c r="B17" s="380"/>
      <c r="C17" s="454"/>
      <c r="D17" s="455"/>
      <c r="E17" s="448"/>
      <c r="F17" s="449"/>
      <c r="G17" s="449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80"/>
      <c r="U17" s="344"/>
      <c r="V17" s="345"/>
      <c r="W17" s="346"/>
      <c r="X17" s="380"/>
      <c r="Y17" s="254"/>
      <c r="Z17" s="255"/>
      <c r="AA17" s="264"/>
    </row>
    <row r="18" spans="1:27" ht="9.9499999999999993" customHeight="1">
      <c r="A18" s="380"/>
      <c r="B18" s="380"/>
      <c r="C18" s="454"/>
      <c r="D18" s="455"/>
      <c r="E18" s="448"/>
      <c r="F18" s="449"/>
      <c r="G18" s="449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0"/>
      <c r="U18" s="347"/>
      <c r="V18" s="348"/>
      <c r="W18" s="349"/>
      <c r="X18" s="380"/>
      <c r="Y18" s="254"/>
      <c r="Z18" s="255"/>
      <c r="AA18" s="264"/>
    </row>
    <row r="19" spans="1:27" ht="9.9499999999999993" customHeight="1">
      <c r="A19" s="380"/>
      <c r="B19" s="380"/>
      <c r="C19" s="454"/>
      <c r="D19" s="455"/>
      <c r="E19" s="448"/>
      <c r="F19" s="449"/>
      <c r="G19" s="449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0"/>
      <c r="U19" s="341"/>
      <c r="V19" s="342"/>
      <c r="W19" s="343"/>
      <c r="X19" s="380"/>
      <c r="Y19" s="254"/>
      <c r="Z19" s="255"/>
      <c r="AA19" s="264"/>
    </row>
    <row r="20" spans="1:27" ht="9.9499999999999993" customHeight="1">
      <c r="A20" s="380"/>
      <c r="B20" s="380"/>
      <c r="C20" s="454"/>
      <c r="D20" s="455"/>
      <c r="E20" s="448"/>
      <c r="F20" s="449"/>
      <c r="G20" s="449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0"/>
      <c r="U20" s="344"/>
      <c r="V20" s="345"/>
      <c r="W20" s="346"/>
      <c r="X20" s="380"/>
      <c r="Y20" s="254"/>
      <c r="Z20" s="255"/>
      <c r="AA20" s="264"/>
    </row>
    <row r="21" spans="1:27" ht="9.9499999999999993" customHeight="1">
      <c r="A21" s="380"/>
      <c r="B21" s="380"/>
      <c r="C21" s="454"/>
      <c r="D21" s="455"/>
      <c r="E21" s="448"/>
      <c r="F21" s="449"/>
      <c r="G21" s="449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0"/>
      <c r="U21" s="347"/>
      <c r="V21" s="348"/>
      <c r="W21" s="349"/>
      <c r="X21" s="380"/>
      <c r="Y21" s="254"/>
      <c r="Z21" s="255"/>
      <c r="AA21" s="264"/>
    </row>
    <row r="22" spans="1:27" ht="9.9499999999999993" customHeight="1">
      <c r="A22" s="380"/>
      <c r="B22" s="380"/>
      <c r="C22" s="454"/>
      <c r="D22" s="455"/>
      <c r="E22" s="448"/>
      <c r="F22" s="449"/>
      <c r="G22" s="449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0"/>
      <c r="U22" s="350"/>
      <c r="V22" s="351"/>
      <c r="W22" s="352"/>
      <c r="X22" s="380"/>
      <c r="Y22" s="254"/>
      <c r="Z22" s="255"/>
      <c r="AA22" s="264"/>
    </row>
    <row r="23" spans="1:27" ht="9.9499999999999993" customHeight="1">
      <c r="A23" s="380"/>
      <c r="B23" s="380"/>
      <c r="C23" s="454"/>
      <c r="D23" s="455"/>
      <c r="E23" s="448"/>
      <c r="F23" s="449"/>
      <c r="G23" s="449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0"/>
      <c r="U23" s="353"/>
      <c r="V23" s="354"/>
      <c r="W23" s="355"/>
      <c r="X23" s="380"/>
      <c r="Y23" s="254"/>
      <c r="Z23" s="255"/>
      <c r="AA23" s="264"/>
    </row>
    <row r="24" spans="1:27" ht="9.9499999999999993" customHeight="1">
      <c r="A24" s="380"/>
      <c r="B24" s="380"/>
      <c r="C24" s="454"/>
      <c r="D24" s="455"/>
      <c r="E24" s="448"/>
      <c r="F24" s="449"/>
      <c r="G24" s="449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0"/>
      <c r="U24" s="356"/>
      <c r="V24" s="357"/>
      <c r="W24" s="358"/>
      <c r="X24" s="380"/>
      <c r="Y24" s="254"/>
      <c r="Z24" s="255"/>
      <c r="AA24" s="264"/>
    </row>
    <row r="25" spans="1:27" ht="9.9499999999999993" customHeight="1">
      <c r="A25" s="380"/>
      <c r="B25" s="380"/>
      <c r="C25" s="454"/>
      <c r="D25" s="455"/>
      <c r="E25" s="448"/>
      <c r="F25" s="449"/>
      <c r="G25" s="449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0"/>
      <c r="U25" s="408"/>
      <c r="V25" s="409"/>
      <c r="W25" s="410"/>
      <c r="X25" s="380"/>
      <c r="Y25" s="254"/>
      <c r="Z25" s="255"/>
      <c r="AA25" s="264"/>
    </row>
    <row r="26" spans="1:27" ht="9.9499999999999993" customHeight="1">
      <c r="A26" s="380"/>
      <c r="B26" s="380"/>
      <c r="C26" s="454"/>
      <c r="D26" s="455"/>
      <c r="E26" s="448"/>
      <c r="F26" s="449"/>
      <c r="G26" s="449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0"/>
      <c r="U26" s="408"/>
      <c r="V26" s="409"/>
      <c r="W26" s="410"/>
      <c r="X26" s="380"/>
      <c r="Y26" s="254"/>
      <c r="Z26" s="255"/>
      <c r="AA26" s="264"/>
    </row>
    <row r="27" spans="1:27" ht="9.9499999999999993" customHeight="1">
      <c r="A27" s="380"/>
      <c r="B27" s="380"/>
      <c r="C27" s="454"/>
      <c r="D27" s="455"/>
      <c r="E27" s="448"/>
      <c r="F27" s="449"/>
      <c r="G27" s="449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0"/>
      <c r="U27" s="408"/>
      <c r="V27" s="409"/>
      <c r="W27" s="410"/>
      <c r="X27" s="380"/>
      <c r="Y27" s="254"/>
      <c r="Z27" s="255"/>
      <c r="AA27" s="264"/>
    </row>
    <row r="28" spans="1:27" ht="9.9499999999999993" customHeight="1">
      <c r="A28" s="380"/>
      <c r="B28" s="380"/>
      <c r="C28" s="454"/>
      <c r="D28" s="455"/>
      <c r="E28" s="448"/>
      <c r="F28" s="449"/>
      <c r="G28" s="449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0"/>
      <c r="U28" s="408"/>
      <c r="V28" s="409"/>
      <c r="W28" s="410"/>
      <c r="X28" s="380"/>
      <c r="Y28" s="254"/>
      <c r="Z28" s="255"/>
      <c r="AA28" s="264"/>
    </row>
    <row r="29" spans="1:27" ht="9.9499999999999993" customHeight="1">
      <c r="A29" s="380"/>
      <c r="B29" s="380"/>
      <c r="C29" s="454"/>
      <c r="D29" s="455"/>
      <c r="E29" s="448"/>
      <c r="F29" s="449"/>
      <c r="G29" s="449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0"/>
      <c r="U29" s="408"/>
      <c r="V29" s="409"/>
      <c r="W29" s="410"/>
      <c r="X29" s="380"/>
      <c r="Y29" s="254"/>
      <c r="Z29" s="255"/>
      <c r="AA29" s="264"/>
    </row>
    <row r="30" spans="1:27" ht="9.9499999999999993" customHeight="1" thickBot="1">
      <c r="A30" s="380"/>
      <c r="B30" s="380"/>
      <c r="C30" s="454"/>
      <c r="D30" s="455"/>
      <c r="E30" s="448"/>
      <c r="F30" s="449"/>
      <c r="G30" s="449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0"/>
      <c r="U30" s="411"/>
      <c r="V30" s="412"/>
      <c r="W30" s="413"/>
      <c r="X30" s="380"/>
      <c r="Y30" s="254"/>
      <c r="Z30" s="255"/>
      <c r="AA30" s="264"/>
    </row>
    <row r="31" spans="1:27" ht="9.9499999999999993" customHeight="1">
      <c r="A31" s="380"/>
      <c r="B31" s="380"/>
      <c r="C31" s="454"/>
      <c r="D31" s="455"/>
      <c r="E31" s="448"/>
      <c r="F31" s="449"/>
      <c r="G31" s="449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0"/>
      <c r="U31" s="372"/>
      <c r="V31" s="372"/>
      <c r="W31" s="372"/>
      <c r="X31" s="380"/>
      <c r="Y31" s="254"/>
      <c r="Z31" s="255"/>
      <c r="AA31" s="264"/>
    </row>
    <row r="32" spans="1:27" ht="9.9499999999999993" customHeight="1">
      <c r="A32" s="380"/>
      <c r="B32" s="380"/>
      <c r="C32" s="454"/>
      <c r="D32" s="455"/>
      <c r="E32" s="448"/>
      <c r="F32" s="449"/>
      <c r="G32" s="449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0"/>
      <c r="U32" s="375"/>
      <c r="V32" s="375"/>
      <c r="W32" s="375"/>
      <c r="X32" s="380"/>
      <c r="Y32" s="254"/>
      <c r="Z32" s="255"/>
      <c r="AA32" s="264"/>
    </row>
    <row r="33" spans="1:28" ht="9.9499999999999993" customHeight="1">
      <c r="A33" s="380"/>
      <c r="B33" s="380"/>
      <c r="C33" s="454"/>
      <c r="D33" s="455"/>
      <c r="E33" s="448"/>
      <c r="F33" s="449"/>
      <c r="G33" s="449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0"/>
      <c r="U33" s="375"/>
      <c r="V33" s="375"/>
      <c r="W33" s="375"/>
      <c r="X33" s="380"/>
      <c r="Y33" s="254"/>
      <c r="Z33" s="255"/>
      <c r="AA33" s="264"/>
    </row>
    <row r="34" spans="1:28" ht="9.9499999999999993" customHeight="1" thickBot="1">
      <c r="A34" s="380"/>
      <c r="B34" s="380"/>
      <c r="C34" s="454"/>
      <c r="D34" s="455"/>
      <c r="E34" s="450"/>
      <c r="F34" s="451"/>
      <c r="G34" s="451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0"/>
      <c r="U34" s="375"/>
      <c r="V34" s="375"/>
      <c r="W34" s="375"/>
      <c r="X34" s="380"/>
      <c r="Y34" s="257"/>
      <c r="Z34" s="258"/>
      <c r="AA34" s="265"/>
    </row>
    <row r="35" spans="1:28" ht="9.9499999999999993" customHeight="1">
      <c r="A35" s="380"/>
      <c r="B35" s="380"/>
      <c r="C35" s="454"/>
      <c r="D35" s="455"/>
      <c r="E35" s="425" t="s">
        <v>7</v>
      </c>
      <c r="F35" s="426"/>
      <c r="G35" s="151">
        <v>1</v>
      </c>
      <c r="H35" s="87" t="str">
        <f>IFERROR(VLOOKUP($G35,$O$3:$S$34,3,0),"")</f>
        <v>Jack Ridout</v>
      </c>
      <c r="I35" s="213" t="str">
        <f>IFERROR(VLOOKUP($G35,$O$3:$S$34,4,0),"")</f>
        <v>St C Danes</v>
      </c>
      <c r="J35" s="88" t="str">
        <f>IFERROR(VLOOKUP($G35,$O$3:$S$34,4,0),"")</f>
        <v>St C Danes</v>
      </c>
      <c r="K35" s="98">
        <f t="shared" ref="K35:K46" si="9">IFERROR(VLOOKUP($G35,$O$3:$S$34,2,0),0)</f>
        <v>38.74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0" t="s">
        <v>35</v>
      </c>
      <c r="P35" s="149"/>
      <c r="Q35" s="8"/>
      <c r="R35" s="8"/>
      <c r="S35" s="8"/>
      <c r="T35" s="380"/>
      <c r="U35" s="375"/>
      <c r="V35" s="375"/>
      <c r="W35" s="375"/>
      <c r="X35" s="380"/>
      <c r="Y35" s="438"/>
      <c r="Z35" s="438"/>
      <c r="AA35" s="438"/>
    </row>
    <row r="36" spans="1:28" ht="9.9499999999999993" customHeight="1">
      <c r="A36" s="380"/>
      <c r="B36" s="380"/>
      <c r="C36" s="454"/>
      <c r="D36" s="455"/>
      <c r="E36" s="427"/>
      <c r="F36" s="428"/>
      <c r="G36" s="152">
        <v>2</v>
      </c>
      <c r="H36" s="156" t="str">
        <f t="shared" ref="H36:H46" si="10">IFERROR(VLOOKUP($G36,$O$3:$S$34,3,0),"")</f>
        <v>Jake  Palmer-Shaw</v>
      </c>
      <c r="I36" s="216" t="str">
        <f t="shared" ref="I36:I46" si="11">IFERROR(VLOOKUP($G36,$O$3:$S$34,4,0),"")</f>
        <v>St C Danes</v>
      </c>
      <c r="J36" s="92" t="str">
        <f t="shared" ref="J36:J46" si="12">IFERROR(VLOOKUP($G36,$O$3:$S$34,4,0),"")</f>
        <v>St C Danes</v>
      </c>
      <c r="K36" s="154">
        <f t="shared" si="9"/>
        <v>38.11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0"/>
      <c r="P36" s="149"/>
      <c r="Q36" s="8"/>
      <c r="R36" s="8"/>
      <c r="S36" s="8"/>
      <c r="T36" s="380"/>
      <c r="U36" s="375"/>
      <c r="V36" s="375"/>
      <c r="W36" s="375"/>
      <c r="X36" s="380"/>
      <c r="Y36" s="380"/>
      <c r="Z36" s="380"/>
      <c r="AA36" s="380"/>
    </row>
    <row r="37" spans="1:28" ht="9.9499999999999993" customHeight="1" thickBot="1">
      <c r="A37" s="380"/>
      <c r="B37" s="380"/>
      <c r="C37" s="454"/>
      <c r="D37" s="455"/>
      <c r="E37" s="427"/>
      <c r="F37" s="428"/>
      <c r="G37" s="153">
        <v>3</v>
      </c>
      <c r="H37" s="94" t="str">
        <f t="shared" si="10"/>
        <v>Charlie Ryding</v>
      </c>
      <c r="I37" s="217" t="str">
        <f t="shared" si="11"/>
        <v>Hitchin boys school</v>
      </c>
      <c r="J37" s="93" t="str">
        <f t="shared" si="12"/>
        <v>Hitchin boys school</v>
      </c>
      <c r="K37" s="155">
        <f t="shared" si="9"/>
        <v>36.42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1"/>
      <c r="P37" s="149"/>
      <c r="Q37" s="8"/>
      <c r="R37" s="8"/>
      <c r="S37" s="8"/>
      <c r="T37" s="380"/>
      <c r="U37" s="375"/>
      <c r="V37" s="375"/>
      <c r="W37" s="375"/>
      <c r="X37" s="380"/>
      <c r="Y37" s="380"/>
      <c r="Z37" s="380"/>
      <c r="AA37" s="380"/>
    </row>
    <row r="38" spans="1:28" ht="9.9499999999999993" customHeight="1">
      <c r="A38" s="380"/>
      <c r="B38" s="380"/>
      <c r="C38" s="454"/>
      <c r="D38" s="455"/>
      <c r="E38" s="427"/>
      <c r="F38" s="428"/>
      <c r="G38" s="68">
        <v>4</v>
      </c>
      <c r="H38" s="157" t="str">
        <f t="shared" si="10"/>
        <v>Youssef Sabri</v>
      </c>
      <c r="I38" s="56" t="str">
        <f t="shared" si="11"/>
        <v>Hitchin boys school</v>
      </c>
      <c r="J38" s="53" t="str">
        <f t="shared" si="12"/>
        <v>Hitchin boys school</v>
      </c>
      <c r="K38" s="4">
        <f t="shared" si="9"/>
        <v>25.03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9" t="str">
        <f ca="1">Entries!A1</f>
        <v>U17 Boys</v>
      </c>
      <c r="P38" s="149"/>
      <c r="Q38" s="8"/>
      <c r="R38" s="8"/>
      <c r="S38" s="8"/>
      <c r="T38" s="380"/>
      <c r="U38" s="375"/>
      <c r="V38" s="375"/>
      <c r="W38" s="375"/>
      <c r="X38" s="380"/>
      <c r="Y38" s="380"/>
      <c r="Z38" s="380"/>
      <c r="AA38" s="380"/>
    </row>
    <row r="39" spans="1:28" ht="9.9499999999999993" customHeight="1">
      <c r="A39" s="380"/>
      <c r="B39" s="380"/>
      <c r="C39" s="454"/>
      <c r="D39" s="455"/>
      <c r="E39" s="427"/>
      <c r="F39" s="428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17"/>
      <c r="P39" s="149"/>
      <c r="Q39" s="8"/>
      <c r="R39" s="8"/>
      <c r="S39" s="8"/>
      <c r="T39" s="380"/>
      <c r="U39" s="375"/>
      <c r="V39" s="375"/>
      <c r="W39" s="375"/>
      <c r="X39" s="380"/>
      <c r="Y39" s="380"/>
      <c r="Z39" s="380"/>
      <c r="AA39" s="380"/>
    </row>
    <row r="40" spans="1:28" ht="9.9499999999999993" customHeight="1">
      <c r="A40" s="380"/>
      <c r="B40" s="380"/>
      <c r="C40" s="454"/>
      <c r="D40" s="455"/>
      <c r="E40" s="427"/>
      <c r="F40" s="428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17"/>
      <c r="P40" s="149"/>
      <c r="Q40" s="8"/>
      <c r="R40" s="8"/>
      <c r="S40" s="8"/>
      <c r="T40" s="380"/>
      <c r="U40" s="375"/>
      <c r="V40" s="375"/>
      <c r="W40" s="375"/>
      <c r="X40" s="380"/>
      <c r="Y40" s="380"/>
      <c r="Z40" s="380"/>
      <c r="AA40" s="380"/>
    </row>
    <row r="41" spans="1:28" ht="9.9499999999999993" customHeight="1">
      <c r="A41" s="380"/>
      <c r="B41" s="380"/>
      <c r="C41" s="454"/>
      <c r="D41" s="455"/>
      <c r="E41" s="427"/>
      <c r="F41" s="428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17"/>
      <c r="P41" s="149"/>
      <c r="Q41" s="8"/>
      <c r="R41" s="8"/>
      <c r="S41" s="8"/>
      <c r="T41" s="380"/>
      <c r="U41" s="375"/>
      <c r="V41" s="375"/>
      <c r="W41" s="375"/>
      <c r="X41" s="380"/>
      <c r="Y41" s="380"/>
      <c r="Z41" s="380"/>
      <c r="AA41" s="380"/>
    </row>
    <row r="42" spans="1:28" ht="9.9499999999999993" customHeight="1" thickBot="1">
      <c r="A42" s="380"/>
      <c r="B42" s="380"/>
      <c r="C42" s="456"/>
      <c r="D42" s="457"/>
      <c r="E42" s="427"/>
      <c r="F42" s="428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17"/>
      <c r="P42" s="149"/>
      <c r="Q42" s="8"/>
      <c r="R42" s="8"/>
      <c r="S42" s="8"/>
      <c r="T42" s="380"/>
      <c r="U42" s="375"/>
      <c r="V42" s="375"/>
      <c r="W42" s="375"/>
      <c r="X42" s="380"/>
      <c r="Y42" s="380"/>
      <c r="Z42" s="380"/>
      <c r="AA42" s="380"/>
    </row>
    <row r="43" spans="1:28" ht="9.9499999999999993" customHeight="1" thickBot="1">
      <c r="A43" s="380"/>
      <c r="B43" s="380"/>
      <c r="C43" s="321" t="s">
        <v>18</v>
      </c>
      <c r="D43" s="322"/>
      <c r="E43" s="427"/>
      <c r="F43" s="428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17"/>
      <c r="P43" s="149"/>
      <c r="T43" s="380"/>
      <c r="U43" s="375"/>
      <c r="V43" s="375"/>
      <c r="W43" s="375"/>
      <c r="X43" s="380"/>
      <c r="Y43" s="380"/>
      <c r="Z43" s="380"/>
      <c r="AA43" s="380"/>
    </row>
    <row r="44" spans="1:28" ht="9.9499999999999993" customHeight="1">
      <c r="A44" s="380"/>
      <c r="B44" s="380"/>
      <c r="C44" s="95" t="s">
        <v>15</v>
      </c>
      <c r="D44" s="260">
        <v>66.33</v>
      </c>
      <c r="E44" s="427"/>
      <c r="F44" s="428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17"/>
      <c r="P44" s="149"/>
      <c r="T44" s="380"/>
      <c r="U44" s="375"/>
      <c r="V44" s="375"/>
      <c r="W44" s="375"/>
      <c r="X44" s="380"/>
      <c r="Y44" s="380"/>
      <c r="Z44" s="380"/>
      <c r="AA44" s="380"/>
    </row>
    <row r="45" spans="1:28" ht="9.9499999999999993" customHeight="1">
      <c r="A45" s="380"/>
      <c r="B45" s="380"/>
      <c r="C45" s="96" t="s">
        <v>17</v>
      </c>
      <c r="D45" s="261">
        <v>56</v>
      </c>
      <c r="E45" s="427"/>
      <c r="F45" s="428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17"/>
      <c r="P45" s="149"/>
      <c r="T45" s="380"/>
      <c r="U45" s="375"/>
      <c r="V45" s="375"/>
      <c r="W45" s="375"/>
      <c r="X45" s="380"/>
      <c r="Y45" s="380"/>
      <c r="Z45" s="380"/>
      <c r="AA45" s="380"/>
    </row>
    <row r="46" spans="1:28" ht="9.9499999999999993" customHeight="1" thickBot="1">
      <c r="A46" s="380"/>
      <c r="B46" s="380"/>
      <c r="C46" s="97" t="s">
        <v>16</v>
      </c>
      <c r="D46" s="262">
        <v>49</v>
      </c>
      <c r="E46" s="429"/>
      <c r="F46" s="430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18"/>
      <c r="P46" s="149"/>
      <c r="T46" s="380"/>
      <c r="U46" s="375"/>
      <c r="V46" s="375"/>
      <c r="W46" s="375"/>
      <c r="X46" s="380"/>
      <c r="Y46" s="380"/>
      <c r="Z46" s="380"/>
      <c r="AA46" s="380"/>
    </row>
    <row r="47" spans="1:28" ht="9.9499999999999993" customHeight="1" thickBot="1">
      <c r="Y47" s="318" t="s">
        <v>51</v>
      </c>
      <c r="Z47" s="319" t="s">
        <v>50</v>
      </c>
      <c r="AA47" s="320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12" priority="1" operator="between">
      <formula>2.9</formula>
      <formula>3.1</formula>
    </cfRule>
    <cfRule type="cellIs" dxfId="11" priority="2" operator="between">
      <formula>1.9</formula>
      <formula>2.1</formula>
    </cfRule>
    <cfRule type="cellIs" dxfId="10" priority="3" operator="between">
      <formula>0.9</formula>
      <formula>1.1</formula>
    </cfRule>
  </conditionalFormatting>
  <conditionalFormatting sqref="O3:O34">
    <cfRule type="cellIs" dxfId="9" priority="4" operator="between">
      <formula>2.9</formula>
      <formula>3.1</formula>
    </cfRule>
    <cfRule type="cellIs" dxfId="8" priority="5" operator="between">
      <formula>1.9</formula>
      <formula>2.1</formula>
    </cfRule>
    <cfRule type="cellIs" dxfId="7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zoomScaleNormal="100" workbookViewId="0">
      <selection activeCell="B21" sqref="B21"/>
    </sheetView>
  </sheetViews>
  <sheetFormatPr defaultRowHeight="12" customHeight="1"/>
  <cols>
    <col min="1" max="1" width="8.7109375" style="24" customWidth="1"/>
    <col min="2" max="3" width="20.7109375" style="106" customWidth="1"/>
    <col min="4" max="4" width="8.7109375" style="107" customWidth="1"/>
    <col min="5" max="5" width="2.7109375" style="24" customWidth="1"/>
    <col min="6" max="6" width="8.7109375" style="24" customWidth="1"/>
    <col min="7" max="8" width="20.7109375" style="106" customWidth="1"/>
    <col min="9" max="9" width="8.7109375" style="107" customWidth="1"/>
    <col min="10" max="10" width="2.7109375" style="24" customWidth="1"/>
    <col min="11" max="11" width="8.7109375" style="24" customWidth="1"/>
    <col min="12" max="13" width="20.7109375" style="24" customWidth="1"/>
    <col min="14" max="14" width="8.7109375" style="107" customWidth="1"/>
    <col min="15" max="16384" width="9.140625" style="21"/>
  </cols>
  <sheetData>
    <row r="1" spans="1:15" ht="69.75" customHeight="1" thickBot="1">
      <c r="A1" s="314" t="s">
        <v>309</v>
      </c>
      <c r="B1" s="314"/>
      <c r="C1" s="314"/>
      <c r="D1" s="314"/>
      <c r="E1" s="77"/>
      <c r="F1" s="314" t="str">
        <f ca="1">Entries!A1</f>
        <v>U17 Boys</v>
      </c>
      <c r="G1" s="314"/>
      <c r="H1" s="314"/>
      <c r="I1" s="314"/>
      <c r="J1" s="77"/>
      <c r="K1" s="314" t="s">
        <v>22</v>
      </c>
      <c r="L1" s="314"/>
      <c r="M1" s="314"/>
      <c r="N1" s="314"/>
    </row>
    <row r="2" spans="1:15" s="100" customFormat="1" ht="21.95" customHeight="1" thickBot="1">
      <c r="A2" s="306" t="str">
        <f ca="1">'100m Hurdles'!C2</f>
        <v>100m Hurdles</v>
      </c>
      <c r="B2" s="307"/>
      <c r="C2" s="308"/>
      <c r="D2" s="309"/>
      <c r="F2" s="315" t="str">
        <f ca="1">'400m Hurdles'!C2</f>
        <v>400m Hurdles</v>
      </c>
      <c r="G2" s="316"/>
      <c r="H2" s="316"/>
      <c r="I2" s="317"/>
      <c r="K2" s="315" t="str">
        <f ca="1">'100m'!C2</f>
        <v>100m</v>
      </c>
      <c r="L2" s="316"/>
      <c r="M2" s="316"/>
      <c r="N2" s="317"/>
    </row>
    <row r="3" spans="1:15" ht="12" customHeight="1" thickBot="1">
      <c r="A3" s="125" t="s">
        <v>5</v>
      </c>
      <c r="B3" s="126" t="s">
        <v>1</v>
      </c>
      <c r="C3" s="205" t="s">
        <v>40</v>
      </c>
      <c r="D3" s="224" t="s">
        <v>14</v>
      </c>
      <c r="F3" s="125" t="s">
        <v>5</v>
      </c>
      <c r="G3" s="126" t="s">
        <v>1</v>
      </c>
      <c r="H3" s="205" t="s">
        <v>40</v>
      </c>
      <c r="I3" s="224" t="s">
        <v>14</v>
      </c>
      <c r="K3" s="125" t="s">
        <v>5</v>
      </c>
      <c r="L3" s="126" t="s">
        <v>1</v>
      </c>
      <c r="M3" s="205" t="s">
        <v>40</v>
      </c>
      <c r="N3" s="127" t="s">
        <v>14</v>
      </c>
      <c r="O3" s="24"/>
    </row>
    <row r="4" spans="1:15" ht="12" customHeight="1">
      <c r="A4" s="121">
        <v>1</v>
      </c>
      <c r="B4" s="122" t="str">
        <f ca="1">'100m Hurdles'!$H35</f>
        <v>Callum Egan</v>
      </c>
      <c r="C4" s="122" t="str">
        <f ca="1">'100m Hurdles'!$I35</f>
        <v>St C Danes</v>
      </c>
      <c r="D4" s="123">
        <f ca="1">'100m Hurdles'!$K35</f>
        <v>13.84</v>
      </c>
      <c r="F4" s="121">
        <v>1</v>
      </c>
      <c r="G4" s="122" t="str">
        <f ca="1">'400m Hurdles'!$H35</f>
        <v>MAX CHISHOLM</v>
      </c>
      <c r="H4" s="122" t="str">
        <f ca="1">'400m Hurdles'!$I35</f>
        <v>STANBOROUGH</v>
      </c>
      <c r="I4" s="123">
        <f ca="1">'400m Hurdles'!$K35</f>
        <v>61.5</v>
      </c>
      <c r="K4" s="121">
        <v>1</v>
      </c>
      <c r="L4" s="122" t="str">
        <f ca="1">'100m'!$H35</f>
        <v>Nathan  Hedges</v>
      </c>
      <c r="M4" s="122" t="str">
        <f ca="1">'100m'!$I35</f>
        <v>St Clement Danes School</v>
      </c>
      <c r="N4" s="123">
        <f ca="1">'100m'!$K35</f>
        <v>10.9</v>
      </c>
    </row>
    <row r="5" spans="1:15" ht="12" customHeight="1">
      <c r="A5" s="102">
        <v>2</v>
      </c>
      <c r="B5" s="104" t="str">
        <f ca="1">'100m Hurdles'!$H36</f>
        <v>Ben  Emms</v>
      </c>
      <c r="C5" s="104" t="str">
        <f ca="1">'100m Hurdles'!$I36</f>
        <v>RBA</v>
      </c>
      <c r="D5" s="105">
        <f ca="1">'100m Hurdles'!$K36</f>
        <v>13.96</v>
      </c>
      <c r="F5" s="102">
        <v>2</v>
      </c>
      <c r="G5" s="104" t="str">
        <f ca="1">'400m Hurdles'!$H36</f>
        <v/>
      </c>
      <c r="H5" s="104" t="str">
        <f ca="1">'400m Hurdles'!$I36</f>
        <v/>
      </c>
      <c r="I5" s="105">
        <f ca="1">'400m Hurdles'!$K36</f>
        <v>0</v>
      </c>
      <c r="K5" s="102">
        <v>2</v>
      </c>
      <c r="L5" s="104" t="str">
        <f ca="1">'100m'!$H36</f>
        <v>Jake Curtis</v>
      </c>
      <c r="M5" s="206" t="str">
        <f ca="1">'100m'!$I36</f>
        <v xml:space="preserve">St Albans School </v>
      </c>
      <c r="N5" s="105">
        <f ca="1">'100m'!$K36</f>
        <v>11.2</v>
      </c>
    </row>
    <row r="6" spans="1:15" ht="12" customHeight="1" thickBot="1">
      <c r="A6" s="124">
        <v>3</v>
      </c>
      <c r="B6" s="133" t="str">
        <f ca="1">'100m Hurdles'!$H37</f>
        <v xml:space="preserve">Haydan  London </v>
      </c>
      <c r="C6" s="223" t="str">
        <f ca="1">'100m Hurdles'!$I37</f>
        <v xml:space="preserve">Aldenham </v>
      </c>
      <c r="D6" s="132">
        <f ca="1">'100m Hurdles'!$K37</f>
        <v>14.18</v>
      </c>
      <c r="F6" s="124">
        <v>3</v>
      </c>
      <c r="G6" s="133" t="str">
        <f ca="1">'400m Hurdles'!$H37</f>
        <v/>
      </c>
      <c r="H6" s="223" t="str">
        <f ca="1">'400m Hurdles'!$I37</f>
        <v/>
      </c>
      <c r="I6" s="132">
        <f ca="1">'400m Hurdles'!$K37</f>
        <v>0</v>
      </c>
      <c r="K6" s="124">
        <v>3</v>
      </c>
      <c r="L6" s="133" t="str">
        <f ca="1">'100m'!$H37</f>
        <v>James Sales</v>
      </c>
      <c r="M6" s="207" t="str">
        <f ca="1">'100m'!$I37</f>
        <v>Ashlyns</v>
      </c>
      <c r="N6" s="132">
        <f ca="1">'100m'!$K37</f>
        <v>11.3</v>
      </c>
    </row>
    <row r="7" spans="1:15" ht="12" customHeight="1">
      <c r="A7" s="120">
        <v>4</v>
      </c>
      <c r="B7" s="112" t="str">
        <f ca="1">'100m Hurdles'!$H38</f>
        <v>James Mendlesohn</v>
      </c>
      <c r="C7" s="112" t="str">
        <f ca="1">'100m Hurdles'!$I38</f>
        <v xml:space="preserve">St Albans School </v>
      </c>
      <c r="D7" s="117">
        <f ca="1">'100m Hurdles'!$K38</f>
        <v>14.87</v>
      </c>
      <c r="F7" s="120">
        <v>4</v>
      </c>
      <c r="G7" s="112" t="str">
        <f ca="1">'400m Hurdles'!$H38</f>
        <v/>
      </c>
      <c r="H7" s="112" t="str">
        <f ca="1">'400m Hurdles'!$I38</f>
        <v/>
      </c>
      <c r="I7" s="117">
        <f ca="1">'400m Hurdles'!$K38</f>
        <v>0</v>
      </c>
      <c r="K7" s="120">
        <v>4</v>
      </c>
      <c r="L7" s="112" t="str">
        <f ca="1">'100m'!$H38</f>
        <v>Aryan Bhagwati</v>
      </c>
      <c r="M7" s="208" t="str">
        <f ca="1">'100m'!$I38</f>
        <v xml:space="preserve">St Albans School </v>
      </c>
      <c r="N7" s="117">
        <f ca="1">'100m'!$K38</f>
        <v>11.3</v>
      </c>
    </row>
    <row r="8" spans="1:15" ht="12" customHeight="1">
      <c r="A8" s="111">
        <v>5</v>
      </c>
      <c r="B8" s="128" t="str">
        <f ca="1">'100m Hurdles'!$H39</f>
        <v xml:space="preserve">Toby  Martin </v>
      </c>
      <c r="C8" s="128" t="str">
        <f ca="1">'100m Hurdles'!$I39</f>
        <v xml:space="preserve">St George's School </v>
      </c>
      <c r="D8" s="129">
        <f ca="1">'100m Hurdles'!$K39</f>
        <v>14.87</v>
      </c>
      <c r="F8" s="111">
        <v>5</v>
      </c>
      <c r="G8" s="128" t="str">
        <f ca="1">'400m Hurdles'!$H39</f>
        <v/>
      </c>
      <c r="H8" s="128" t="str">
        <f ca="1">'400m Hurdles'!$I39</f>
        <v/>
      </c>
      <c r="I8" s="129">
        <f ca="1">'400m Hurdles'!$K39</f>
        <v>0</v>
      </c>
      <c r="K8" s="111">
        <v>5</v>
      </c>
      <c r="L8" s="128" t="str">
        <f ca="1">'100m'!$H39</f>
        <v>Victor Paiusco</v>
      </c>
      <c r="M8" s="209" t="str">
        <f ca="1">'100m'!$I39</f>
        <v>Haberdashers' Boys' School</v>
      </c>
      <c r="N8" s="117">
        <f ca="1">'100m'!$K39</f>
        <v>11.4</v>
      </c>
    </row>
    <row r="9" spans="1:15" ht="12" customHeight="1">
      <c r="A9" s="111">
        <v>6</v>
      </c>
      <c r="B9" s="128" t="str">
        <f ca="1">'100m Hurdles'!$H40</f>
        <v>Lucas  Titchmarsh</v>
      </c>
      <c r="C9" s="128" t="str">
        <f ca="1">'100m Hurdles'!$I40</f>
        <v>Chancellor's</v>
      </c>
      <c r="D9" s="129">
        <f ca="1">'100m Hurdles'!$K40</f>
        <v>14.96</v>
      </c>
      <c r="F9" s="111">
        <v>6</v>
      </c>
      <c r="G9" s="128" t="str">
        <f ca="1">'400m Hurdles'!$H40</f>
        <v/>
      </c>
      <c r="H9" s="128" t="str">
        <f ca="1">'400m Hurdles'!$I40</f>
        <v/>
      </c>
      <c r="I9" s="129">
        <f ca="1">'400m Hurdles'!$K40</f>
        <v>0</v>
      </c>
      <c r="K9" s="111">
        <v>6</v>
      </c>
      <c r="L9" s="128" t="str">
        <f ca="1">'100m'!$H40</f>
        <v>Bobby Pitman</v>
      </c>
      <c r="M9" s="209" t="str">
        <f ca="1">'100m'!$I40</f>
        <v>Hitchin boys school</v>
      </c>
      <c r="N9" s="129">
        <f ca="1">'100m'!$K40</f>
        <v>11.6</v>
      </c>
    </row>
    <row r="10" spans="1:15" ht="12" customHeight="1">
      <c r="A10" s="111">
        <v>7</v>
      </c>
      <c r="B10" s="128" t="str">
        <f ca="1">'100m Hurdles'!$H41</f>
        <v xml:space="preserve">Maksymilian Swiatkowski </v>
      </c>
      <c r="C10" s="128" t="str">
        <f ca="1">'100m Hurdles'!$I41</f>
        <v>Nicholas Breakspear</v>
      </c>
      <c r="D10" s="129">
        <f ca="1">'100m Hurdles'!$K41</f>
        <v>15.71</v>
      </c>
      <c r="F10" s="111">
        <v>7</v>
      </c>
      <c r="G10" s="128" t="str">
        <f ca="1">'400m Hurdles'!$H41</f>
        <v/>
      </c>
      <c r="H10" s="128" t="str">
        <f ca="1">'400m Hurdles'!$I41</f>
        <v/>
      </c>
      <c r="I10" s="129">
        <f ca="1">'400m Hurdles'!$K41</f>
        <v>0</v>
      </c>
      <c r="K10" s="111">
        <v>7</v>
      </c>
      <c r="L10" s="128" t="str">
        <f ca="1">'100m'!$H41</f>
        <v>Michael Odeniyi</v>
      </c>
      <c r="M10" s="209" t="str">
        <f ca="1">'100m'!$I41</f>
        <v>Townsend</v>
      </c>
      <c r="N10" s="129">
        <f ca="1">'100m'!$K41</f>
        <v>11.7</v>
      </c>
    </row>
    <row r="11" spans="1:15" ht="12" customHeight="1" thickBot="1">
      <c r="A11" s="113">
        <v>8</v>
      </c>
      <c r="B11" s="130" t="str">
        <f ca="1">'100m Hurdles'!$H42</f>
        <v/>
      </c>
      <c r="C11" s="130" t="str">
        <f ca="1">'100m Hurdles'!$I42</f>
        <v/>
      </c>
      <c r="D11" s="131">
        <f ca="1">'100m Hurdles'!$K42</f>
        <v>0</v>
      </c>
      <c r="F11" s="113">
        <v>8</v>
      </c>
      <c r="G11" s="130" t="str">
        <f ca="1">'400m Hurdles'!$H42</f>
        <v/>
      </c>
      <c r="H11" s="130" t="str">
        <f ca="1">'400m Hurdles'!$I42</f>
        <v/>
      </c>
      <c r="I11" s="131">
        <f ca="1">'400m Hurdles'!$K42</f>
        <v>0</v>
      </c>
      <c r="K11" s="113">
        <v>8</v>
      </c>
      <c r="L11" s="130" t="str">
        <f ca="1">'100m'!$H42</f>
        <v xml:space="preserve">Krishtian  Prinkibas </v>
      </c>
      <c r="M11" s="210" t="str">
        <f ca="1">'100m'!$I42</f>
        <v xml:space="preserve">St Mary's CE High School </v>
      </c>
      <c r="N11" s="131">
        <f ca="1">'100m'!$K42</f>
        <v>11.8</v>
      </c>
    </row>
    <row r="12" spans="1:15" ht="12" customHeight="1" thickBot="1">
      <c r="D12" s="131"/>
    </row>
    <row r="13" spans="1:15" s="100" customFormat="1" ht="21.95" customHeight="1" thickBot="1">
      <c r="A13" s="306" t="str">
        <f ca="1">'200m'!C2</f>
        <v>200m</v>
      </c>
      <c r="B13" s="307"/>
      <c r="C13" s="308"/>
      <c r="D13" s="309"/>
      <c r="F13"/>
      <c r="G13"/>
      <c r="H13"/>
      <c r="I13"/>
      <c r="K13" s="310" t="str">
        <f ca="1">'400m'!C2</f>
        <v>400m</v>
      </c>
      <c r="L13" s="311"/>
      <c r="M13" s="312"/>
      <c r="N13" s="313"/>
    </row>
    <row r="14" spans="1:15" ht="12" customHeight="1" thickBot="1">
      <c r="A14" s="125" t="s">
        <v>5</v>
      </c>
      <c r="B14" s="126" t="s">
        <v>1</v>
      </c>
      <c r="C14" s="205" t="s">
        <v>40</v>
      </c>
      <c r="D14" s="127" t="s">
        <v>14</v>
      </c>
      <c r="F14"/>
      <c r="G14"/>
      <c r="H14"/>
      <c r="I14"/>
      <c r="K14" s="125" t="s">
        <v>5</v>
      </c>
      <c r="L14" s="126" t="s">
        <v>1</v>
      </c>
      <c r="M14" s="205" t="s">
        <v>40</v>
      </c>
      <c r="N14" s="127" t="s">
        <v>14</v>
      </c>
    </row>
    <row r="15" spans="1:15" ht="12" customHeight="1" thickBot="1">
      <c r="A15" s="121">
        <v>1</v>
      </c>
      <c r="B15" s="122" t="str">
        <f ca="1">'200m'!$H35</f>
        <v>Griffyn Archer Jones</v>
      </c>
      <c r="C15" s="122" t="str">
        <f ca="1">'200m'!$I35</f>
        <v>Beaumont</v>
      </c>
      <c r="D15" s="123">
        <f ca="1">'200m'!$K35</f>
        <v>22.55</v>
      </c>
      <c r="F15"/>
      <c r="G15"/>
      <c r="H15"/>
      <c r="I15"/>
      <c r="K15" s="121">
        <v>1</v>
      </c>
      <c r="L15" s="122" t="str">
        <f ca="1">'400m'!$H35</f>
        <v>Rhys Bethell</v>
      </c>
      <c r="M15" s="122" t="str">
        <f ca="1">'400m'!$I35</f>
        <v>Richard Hale School</v>
      </c>
      <c r="N15" s="123">
        <f ca="1">'400m'!$K35</f>
        <v>51.4</v>
      </c>
    </row>
    <row r="16" spans="1:15" ht="12" customHeight="1" thickBot="1">
      <c r="A16" s="102">
        <v>2</v>
      </c>
      <c r="B16" s="122" t="str">
        <f ca="1">'200m'!$H36</f>
        <v xml:space="preserve">William  Unadike </v>
      </c>
      <c r="C16" s="122" t="str">
        <f ca="1">'200m'!$I36</f>
        <v xml:space="preserve">St Mary's Catholic School </v>
      </c>
      <c r="D16" s="123">
        <f ca="1">'200m'!$K36</f>
        <v>23.33</v>
      </c>
      <c r="F16"/>
      <c r="G16"/>
      <c r="H16"/>
      <c r="I16"/>
      <c r="K16" s="102">
        <v>2</v>
      </c>
      <c r="L16" s="104" t="str">
        <f ca="1">'400m'!$H36</f>
        <v>Thom Redfern</v>
      </c>
      <c r="M16" s="206" t="str">
        <f ca="1">'400m'!$I36</f>
        <v>Hitchin boys school</v>
      </c>
      <c r="N16" s="105">
        <f ca="1">'400m'!$K36</f>
        <v>53</v>
      </c>
    </row>
    <row r="17" spans="1:14" ht="12" customHeight="1" thickBot="1">
      <c r="A17" s="124">
        <v>3</v>
      </c>
      <c r="B17" s="122" t="str">
        <f ca="1">'200m'!$H37</f>
        <v>Joe Jackson</v>
      </c>
      <c r="C17" s="122" t="str">
        <f ca="1">'200m'!$I37</f>
        <v>Chancellor's</v>
      </c>
      <c r="D17" s="123">
        <f ca="1">'200m'!$K37</f>
        <v>23.51</v>
      </c>
      <c r="F17"/>
      <c r="G17"/>
      <c r="H17"/>
      <c r="I17"/>
      <c r="K17" s="124">
        <v>3</v>
      </c>
      <c r="L17" s="133" t="str">
        <f ca="1">'400m'!$H37</f>
        <v>Kai Fellows</v>
      </c>
      <c r="M17" s="207" t="str">
        <f ca="1">'400m'!$I37</f>
        <v xml:space="preserve">St Mary's Catholic School </v>
      </c>
      <c r="N17" s="132">
        <f ca="1">'400m'!$K37</f>
        <v>53.1</v>
      </c>
    </row>
    <row r="18" spans="1:14" ht="12" customHeight="1" thickBot="1">
      <c r="A18" s="120">
        <v>4</v>
      </c>
      <c r="B18" s="122" t="str">
        <f ca="1">'200m'!$H38</f>
        <v>Ben Parker</v>
      </c>
      <c r="C18" s="122" t="str">
        <f ca="1">'200m'!$I38</f>
        <v>Haileybury</v>
      </c>
      <c r="D18" s="123">
        <f ca="1">'200m'!$K38</f>
        <v>23.62</v>
      </c>
      <c r="F18"/>
      <c r="G18"/>
      <c r="H18"/>
      <c r="I18"/>
      <c r="K18" s="120">
        <v>4</v>
      </c>
      <c r="L18" s="112" t="str">
        <f ca="1">'400m'!$H38</f>
        <v>Finley  Norman</v>
      </c>
      <c r="M18" s="208" t="str">
        <f ca="1">'400m'!$I38</f>
        <v>Richard Hale School</v>
      </c>
      <c r="N18" s="117">
        <f ca="1">'400m'!$K38</f>
        <v>53.5</v>
      </c>
    </row>
    <row r="19" spans="1:14" ht="12" customHeight="1" thickBot="1">
      <c r="A19" s="111">
        <v>5</v>
      </c>
      <c r="B19" s="122" t="str">
        <f ca="1">'200m'!$H39</f>
        <v>Patrick Weston</v>
      </c>
      <c r="C19" s="122" t="str">
        <f ca="1">'200m'!$I39</f>
        <v>St Albans School</v>
      </c>
      <c r="D19" s="123">
        <f ca="1">'200m'!$K39</f>
        <v>23.75</v>
      </c>
      <c r="F19"/>
      <c r="G19"/>
      <c r="H19"/>
      <c r="I19"/>
      <c r="K19" s="111">
        <v>5</v>
      </c>
      <c r="L19" s="128" t="str">
        <f ca="1">'400m'!$H39</f>
        <v>Nick Lee</v>
      </c>
      <c r="M19" s="209" t="str">
        <f ca="1">'400m'!$I39</f>
        <v xml:space="preserve">St Albans School </v>
      </c>
      <c r="N19" s="129">
        <f ca="1">'400m'!$K39</f>
        <v>53.9</v>
      </c>
    </row>
    <row r="20" spans="1:14" ht="12" customHeight="1" thickBot="1">
      <c r="A20" s="111">
        <v>6</v>
      </c>
      <c r="B20" s="122" t="str">
        <f ca="1">'200m'!$H40</f>
        <v/>
      </c>
      <c r="C20" s="122" t="str">
        <f ca="1">'200m'!$I40</f>
        <v/>
      </c>
      <c r="D20" s="123">
        <f ca="1">'200m'!$K40</f>
        <v>0</v>
      </c>
      <c r="F20"/>
      <c r="G20"/>
      <c r="H20"/>
      <c r="I20"/>
      <c r="K20" s="111">
        <v>6</v>
      </c>
      <c r="L20" s="128" t="str">
        <f ca="1">'400m'!$H40</f>
        <v>Adam Smith</v>
      </c>
      <c r="M20" s="209" t="str">
        <f ca="1">'400m'!$I40</f>
        <v>Verulam</v>
      </c>
      <c r="N20" s="129">
        <f ca="1">'400m'!$K40</f>
        <v>54.4</v>
      </c>
    </row>
    <row r="21" spans="1:14" ht="12" customHeight="1" thickBot="1">
      <c r="A21" s="111">
        <v>7</v>
      </c>
      <c r="B21" s="122" t="str">
        <f ca="1">'200m'!$H41</f>
        <v/>
      </c>
      <c r="C21" s="122" t="str">
        <f ca="1">'200m'!$I41</f>
        <v/>
      </c>
      <c r="D21" s="123">
        <f ca="1">'200m'!$K41</f>
        <v>0</v>
      </c>
      <c r="F21"/>
      <c r="G21"/>
      <c r="H21"/>
      <c r="I21"/>
      <c r="K21" s="111">
        <v>7</v>
      </c>
      <c r="L21" s="128" t="str">
        <f ca="1">'400m'!$H41</f>
        <v>Ben  Lewis</v>
      </c>
      <c r="M21" s="209" t="str">
        <f ca="1">'400m'!$I41</f>
        <v>Freman College</v>
      </c>
      <c r="N21" s="129">
        <f ca="1">'400m'!$K41</f>
        <v>55.7</v>
      </c>
    </row>
    <row r="22" spans="1:14" ht="12" customHeight="1" thickBot="1">
      <c r="A22" s="113">
        <v>8</v>
      </c>
      <c r="B22" s="122" t="str">
        <f ca="1">'200m'!$H42</f>
        <v/>
      </c>
      <c r="C22" s="122" t="str">
        <f ca="1">'200m'!$I42</f>
        <v/>
      </c>
      <c r="D22" s="123">
        <f ca="1">'200m'!$K42</f>
        <v>0</v>
      </c>
      <c r="F22"/>
      <c r="G22"/>
      <c r="H22"/>
      <c r="I22"/>
      <c r="K22" s="113">
        <v>8</v>
      </c>
      <c r="L22" s="130" t="str">
        <f ca="1">'400m'!$H42</f>
        <v>Jonathan May</v>
      </c>
      <c r="M22" s="210" t="str">
        <f ca="1">'400m'!$I42</f>
        <v>St C Danes</v>
      </c>
      <c r="N22" s="131">
        <f ca="1">'400m'!$K42</f>
        <v>56.3</v>
      </c>
    </row>
    <row r="23" spans="1:14" ht="12" customHeight="1" thickBot="1"/>
    <row r="24" spans="1:14" s="100" customFormat="1" ht="21.95" customHeight="1" thickBot="1">
      <c r="A24" s="306" t="str">
        <f ca="1">'800m'!C2</f>
        <v>800m</v>
      </c>
      <c r="B24" s="307"/>
      <c r="C24" s="308"/>
      <c r="D24" s="309"/>
      <c r="F24" s="306" t="str">
        <f ca="1">'1500m'!C2</f>
        <v>1500m</v>
      </c>
      <c r="G24" s="307"/>
      <c r="H24" s="308"/>
      <c r="I24" s="309"/>
      <c r="K24" s="306" t="str">
        <f ca="1">'3000m'!C2</f>
        <v>3000m</v>
      </c>
      <c r="L24" s="307"/>
      <c r="M24" s="308"/>
      <c r="N24" s="309"/>
    </row>
    <row r="25" spans="1:14" ht="12" customHeight="1" thickBot="1">
      <c r="A25" s="22" t="s">
        <v>5</v>
      </c>
      <c r="B25" s="23" t="s">
        <v>1</v>
      </c>
      <c r="C25" s="224" t="s">
        <v>40</v>
      </c>
      <c r="D25" s="134" t="s">
        <v>14</v>
      </c>
      <c r="F25" s="22" t="s">
        <v>5</v>
      </c>
      <c r="G25" s="23" t="s">
        <v>1</v>
      </c>
      <c r="H25" s="224" t="s">
        <v>40</v>
      </c>
      <c r="I25" s="134" t="s">
        <v>14</v>
      </c>
      <c r="K25" s="22" t="s">
        <v>5</v>
      </c>
      <c r="L25" s="23" t="s">
        <v>1</v>
      </c>
      <c r="M25" s="224" t="s">
        <v>40</v>
      </c>
      <c r="N25" s="134" t="s">
        <v>14</v>
      </c>
    </row>
    <row r="26" spans="1:14" ht="12" customHeight="1">
      <c r="A26" s="121">
        <v>1</v>
      </c>
      <c r="B26" s="103" t="str">
        <f ca="1">'800m'!$H39</f>
        <v>James O'Connor</v>
      </c>
      <c r="C26" s="103" t="str">
        <f ca="1">'800m'!$I39</f>
        <v>St C Danes</v>
      </c>
      <c r="D26" s="108">
        <f ca="1">'800m'!$K39</f>
        <v>1.3787037037037034E-3</v>
      </c>
      <c r="F26" s="101">
        <v>1</v>
      </c>
      <c r="G26" s="103" t="str">
        <f ca="1">'1500m'!$H35</f>
        <v>Gianleo Stubbs</v>
      </c>
      <c r="H26" s="103" t="str">
        <f ca="1">'1500m'!$I35</f>
        <v>Townsend</v>
      </c>
      <c r="I26" s="108">
        <f ca="1">'1500m'!$K35</f>
        <v>2.8483796296296295E-3</v>
      </c>
      <c r="K26" s="101">
        <v>1</v>
      </c>
      <c r="L26" s="103" t="str">
        <f ca="1">'3000m'!$H35</f>
        <v>Luke Dunham</v>
      </c>
      <c r="M26" s="103" t="str">
        <f ca="1">'3000m'!$I35</f>
        <v>The Bishop's Stortford High School</v>
      </c>
      <c r="N26" s="108">
        <f ca="1">'3000m'!$K35</f>
        <v>6.7021990740740748E-3</v>
      </c>
    </row>
    <row r="27" spans="1:14" ht="12" customHeight="1">
      <c r="A27" s="102">
        <v>2</v>
      </c>
      <c r="B27" s="104" t="str">
        <f ca="1">'800m'!$H40</f>
        <v xml:space="preserve">Jacob  Clement </v>
      </c>
      <c r="C27" s="206" t="str">
        <f ca="1">'800m'!$I40</f>
        <v>Yavneh College</v>
      </c>
      <c r="D27" s="109">
        <f ca="1">'800m'!$K40</f>
        <v>1.4039351851851851E-3</v>
      </c>
      <c r="F27" s="102">
        <v>2</v>
      </c>
      <c r="G27" s="110" t="str">
        <f ca="1">'1500m'!H36</f>
        <v>Leon Doran</v>
      </c>
      <c r="H27" s="219" t="str">
        <f ca="1">'1500m'!$I36</f>
        <v>Ashlyns</v>
      </c>
      <c r="I27" s="143">
        <f ca="1">'1500m'!K36</f>
        <v>2.851388888888889E-3</v>
      </c>
      <c r="K27" s="102">
        <v>2</v>
      </c>
      <c r="L27" s="110" t="str">
        <f ca="1">'3000m'!$H36</f>
        <v>Tom Bailey</v>
      </c>
      <c r="M27" s="219" t="str">
        <f ca="1">'3000m'!$I36</f>
        <v>Verulam</v>
      </c>
      <c r="N27" s="143">
        <f ca="1">'3000m'!$K36</f>
        <v>7.2248842592592599E-3</v>
      </c>
    </row>
    <row r="28" spans="1:14" ht="12" customHeight="1" thickBot="1">
      <c r="A28" s="124">
        <v>3</v>
      </c>
      <c r="B28" s="133" t="str">
        <f ca="1">'800m'!$H41</f>
        <v>Oliver Cooper</v>
      </c>
      <c r="C28" s="207" t="str">
        <f ca="1">'800m'!$I41</f>
        <v>Kings Langley</v>
      </c>
      <c r="D28" s="142">
        <f ca="1">'800m'!$K41</f>
        <v>1.4381944444444444E-3</v>
      </c>
      <c r="F28" s="114">
        <v>3</v>
      </c>
      <c r="G28" s="119" t="str">
        <f ca="1">'1500m'!H37</f>
        <v>Rafi Gayer</v>
      </c>
      <c r="H28" s="220" t="str">
        <f ca="1">'1500m'!$I37</f>
        <v>Haberdashers' Boys' School</v>
      </c>
      <c r="I28" s="144">
        <f ca="1">'1500m'!K37</f>
        <v>3.011921296296296E-3</v>
      </c>
      <c r="K28" s="114">
        <v>3</v>
      </c>
      <c r="L28" s="119" t="str">
        <f ca="1">'3000m'!$H37</f>
        <v/>
      </c>
      <c r="M28" s="220" t="str">
        <f ca="1">'3000m'!$I37</f>
        <v/>
      </c>
      <c r="N28" s="144" t="str">
        <f ca="1">'3000m'!$K37</f>
        <v/>
      </c>
    </row>
    <row r="29" spans="1:14" ht="12" customHeight="1">
      <c r="A29" s="120">
        <v>4</v>
      </c>
      <c r="B29" s="112" t="str">
        <f ca="1">'800m'!$H42</f>
        <v>Adam  O'Gorman</v>
      </c>
      <c r="C29" s="208" t="str">
        <f ca="1">'800m'!$I42</f>
        <v>St Michaels Catholic High School</v>
      </c>
      <c r="D29" s="141">
        <f ca="1">'800m'!$K42</f>
        <v>1.4481481481481481E-3</v>
      </c>
      <c r="F29" s="115">
        <v>4</v>
      </c>
      <c r="G29" s="116" t="str">
        <f ca="1">'1500m'!H38</f>
        <v>Herbie Johnson</v>
      </c>
      <c r="H29" s="221" t="str">
        <f ca="1">'1500m'!$I38</f>
        <v>Roundwood Park</v>
      </c>
      <c r="I29" s="138">
        <f ca="1">'1500m'!K38</f>
        <v>3.0270833333333334E-3</v>
      </c>
      <c r="K29" s="115">
        <v>4</v>
      </c>
      <c r="L29" s="116" t="str">
        <f ca="1">'3000m'!$H38</f>
        <v/>
      </c>
      <c r="M29" s="221" t="str">
        <f ca="1">'3000m'!$I38</f>
        <v/>
      </c>
      <c r="N29" s="138" t="str">
        <f ca="1">'3000m'!$K38</f>
        <v/>
      </c>
    </row>
    <row r="30" spans="1:14" ht="12" customHeight="1">
      <c r="A30" s="111">
        <v>5</v>
      </c>
      <c r="B30" s="128" t="str">
        <f ca="1">'800m'!$H43</f>
        <v>Nikolai Cherniaev</v>
      </c>
      <c r="C30" s="209" t="str">
        <f ca="1">'800m'!$I43</f>
        <v>Verulam</v>
      </c>
      <c r="D30" s="139">
        <f ca="1">'800m'!$K43</f>
        <v>1.4628472222222222E-3</v>
      </c>
      <c r="F30" s="111">
        <v>5</v>
      </c>
      <c r="G30" s="112" t="str">
        <f ca="1">'1500m'!H39</f>
        <v>Max  Saunders</v>
      </c>
      <c r="H30" s="208" t="str">
        <f ca="1">'1500m'!$I39</f>
        <v xml:space="preserve">St Mary's Catholic School </v>
      </c>
      <c r="I30" s="141">
        <f ca="1">'1500m'!K39</f>
        <v>3.051273148148148E-3</v>
      </c>
      <c r="K30" s="111">
        <v>5</v>
      </c>
      <c r="L30" s="112" t="str">
        <f ca="1">'3000m'!$H39</f>
        <v/>
      </c>
      <c r="M30" s="208" t="str">
        <f ca="1">'3000m'!$I39</f>
        <v/>
      </c>
      <c r="N30" s="141" t="str">
        <f ca="1">'3000m'!$K39</f>
        <v/>
      </c>
    </row>
    <row r="31" spans="1:14" ht="12" customHeight="1">
      <c r="A31" s="111">
        <v>6</v>
      </c>
      <c r="B31" s="128" t="str">
        <f ca="1">'800m'!$H44</f>
        <v>Hugo Francis</v>
      </c>
      <c r="C31" s="209" t="str">
        <f ca="1">'800m'!$I44</f>
        <v xml:space="preserve">St Albans School </v>
      </c>
      <c r="D31" s="139">
        <f ca="1">'800m'!$K44</f>
        <v>1.4819444444444444E-3</v>
      </c>
      <c r="F31" s="111">
        <v>6</v>
      </c>
      <c r="G31" s="112" t="str">
        <f ca="1">'1500m'!H40</f>
        <v>Jordan Pearlman</v>
      </c>
      <c r="H31" s="208" t="str">
        <f ca="1">'1500m'!$I40</f>
        <v>Haberdashers' Boys' School</v>
      </c>
      <c r="I31" s="141">
        <f ca="1">'1500m'!K40</f>
        <v>3.0797453703703703E-3</v>
      </c>
      <c r="K31" s="111">
        <v>6</v>
      </c>
      <c r="L31" s="112" t="str">
        <f ca="1">'3000m'!$H40</f>
        <v/>
      </c>
      <c r="M31" s="208" t="str">
        <f ca="1">'3000m'!$I40</f>
        <v/>
      </c>
      <c r="N31" s="141" t="str">
        <f ca="1">'3000m'!$K40</f>
        <v/>
      </c>
    </row>
    <row r="32" spans="1:14" ht="12" customHeight="1">
      <c r="A32" s="111">
        <v>7</v>
      </c>
      <c r="B32" s="128" t="str">
        <f ca="1">'800m'!$H45</f>
        <v>Joe Cox</v>
      </c>
      <c r="C32" s="209" t="str">
        <f ca="1">'800m'!$I45</f>
        <v>St Michaels Catholic High School</v>
      </c>
      <c r="D32" s="139">
        <f ca="1">'800m'!$K45</f>
        <v>1.5041666666666667E-3</v>
      </c>
      <c r="F32" s="111">
        <v>7</v>
      </c>
      <c r="G32" s="112" t="str">
        <f ca="1">'1500m'!H41</f>
        <v>Ed Clement</v>
      </c>
      <c r="H32" s="208" t="str">
        <f ca="1">'1500m'!$I41</f>
        <v>Roundwood Park</v>
      </c>
      <c r="I32" s="141">
        <f ca="1">'1500m'!K41</f>
        <v>3.1760416666666669E-3</v>
      </c>
      <c r="K32" s="111">
        <v>7</v>
      </c>
      <c r="L32" s="112" t="str">
        <f ca="1">'3000m'!$H41</f>
        <v/>
      </c>
      <c r="M32" s="208" t="str">
        <f ca="1">'3000m'!$I41</f>
        <v/>
      </c>
      <c r="N32" s="141" t="str">
        <f ca="1">'3000m'!$K41</f>
        <v/>
      </c>
    </row>
    <row r="33" spans="1:14" ht="12" customHeight="1" thickBot="1">
      <c r="A33" s="113">
        <v>8</v>
      </c>
      <c r="B33" s="130" t="str">
        <f ca="1">'800m'!$H46</f>
        <v>Cem  Omer</v>
      </c>
      <c r="C33" s="210" t="str">
        <f ca="1">'800m'!$I46</f>
        <v>Chancellor's</v>
      </c>
      <c r="D33" s="140">
        <f ca="1">'800m'!$K46</f>
        <v>1.5475694444444443E-3</v>
      </c>
      <c r="F33" s="113">
        <v>8</v>
      </c>
      <c r="G33" s="118" t="str">
        <f ca="1">'1500m'!H42</f>
        <v>Thomas Lawless</v>
      </c>
      <c r="H33" s="222" t="str">
        <f ca="1">'1500m'!$I42</f>
        <v>Nicholas Breakspear</v>
      </c>
      <c r="I33" s="145">
        <f ca="1">'1500m'!K42</f>
        <v>3.2137731481481479E-3</v>
      </c>
      <c r="K33" s="113">
        <v>8</v>
      </c>
      <c r="L33" s="118" t="str">
        <f ca="1">'3000m'!$H42</f>
        <v/>
      </c>
      <c r="M33" s="222" t="str">
        <f ca="1">'3000m'!$I42</f>
        <v/>
      </c>
      <c r="N33" s="145" t="str">
        <f ca="1">'3000m'!$K42</f>
        <v/>
      </c>
    </row>
    <row r="34" spans="1:14" ht="12" customHeight="1" thickBot="1"/>
    <row r="35" spans="1:14" s="100" customFormat="1" ht="21.95" customHeight="1" thickBot="1">
      <c r="A35" s="306" t="str">
        <f ca="1">Steeplechase!C2</f>
        <v>1500m Steeplechase</v>
      </c>
      <c r="B35" s="307"/>
      <c r="C35" s="308"/>
      <c r="D35" s="309"/>
      <c r="F35" s="306" t="str">
        <f ca="1">'Long Jump'!C2</f>
        <v>Long Jump</v>
      </c>
      <c r="G35" s="307"/>
      <c r="H35" s="308"/>
      <c r="I35" s="309"/>
      <c r="K35" s="306" t="str">
        <f ca="1">'Triple Jump'!C2</f>
        <v>Triple Jump</v>
      </c>
      <c r="L35" s="307"/>
      <c r="M35" s="308"/>
      <c r="N35" s="309"/>
    </row>
    <row r="36" spans="1:14" ht="12" customHeight="1" thickBot="1">
      <c r="A36" s="22" t="s">
        <v>5</v>
      </c>
      <c r="B36" s="23" t="s">
        <v>1</v>
      </c>
      <c r="C36" s="224" t="s">
        <v>40</v>
      </c>
      <c r="D36" s="134" t="s">
        <v>14</v>
      </c>
      <c r="F36" s="125" t="s">
        <v>5</v>
      </c>
      <c r="G36" s="126" t="s">
        <v>1</v>
      </c>
      <c r="H36" s="205" t="s">
        <v>40</v>
      </c>
      <c r="I36" s="127" t="s">
        <v>37</v>
      </c>
      <c r="K36" s="125" t="s">
        <v>5</v>
      </c>
      <c r="L36" s="126" t="s">
        <v>1</v>
      </c>
      <c r="M36" s="205" t="s">
        <v>40</v>
      </c>
      <c r="N36" s="127" t="s">
        <v>37</v>
      </c>
    </row>
    <row r="37" spans="1:14" ht="12" customHeight="1">
      <c r="A37" s="121">
        <v>1</v>
      </c>
      <c r="B37" s="103" t="str">
        <f ca="1">Steeplechase!$H35</f>
        <v/>
      </c>
      <c r="C37" s="103" t="str">
        <f ca="1">Steeplechase!$I35</f>
        <v/>
      </c>
      <c r="D37" s="108" t="str">
        <f ca="1">Steeplechase!$K35</f>
        <v/>
      </c>
      <c r="F37" s="121">
        <v>1</v>
      </c>
      <c r="G37" s="122" t="str">
        <f ca="1">'Long Jump'!$H35</f>
        <v>Louis  Willson</v>
      </c>
      <c r="H37" s="122" t="str">
        <f ca="1">'Long Jump'!$I35</f>
        <v>Roundwood Park</v>
      </c>
      <c r="I37" s="123">
        <f ca="1">'Long Jump'!$K35</f>
        <v>5.73</v>
      </c>
      <c r="K37" s="121">
        <v>1</v>
      </c>
      <c r="L37" s="122" t="str">
        <f ca="1">'Triple Jump'!$H35</f>
        <v>Ben  Lewis</v>
      </c>
      <c r="M37" s="122" t="str">
        <f ca="1">'Triple Jump'!$I35</f>
        <v>Freman College</v>
      </c>
      <c r="N37" s="123">
        <f ca="1">'Triple Jump'!$K35</f>
        <v>12.25</v>
      </c>
    </row>
    <row r="38" spans="1:14" ht="12" customHeight="1">
      <c r="A38" s="102">
        <v>2</v>
      </c>
      <c r="B38" s="104" t="str">
        <f ca="1">Steeplechase!$H36</f>
        <v/>
      </c>
      <c r="C38" s="206" t="str">
        <f ca="1">Steeplechase!$I36</f>
        <v/>
      </c>
      <c r="D38" s="109" t="str">
        <f ca="1">Steeplechase!$K36</f>
        <v/>
      </c>
      <c r="F38" s="102">
        <v>2</v>
      </c>
      <c r="G38" s="104" t="str">
        <f ca="1">'Long Jump'!$H36</f>
        <v>George Sutcliffe</v>
      </c>
      <c r="H38" s="206" t="str">
        <f ca="1">'Long Jump'!$I36</f>
        <v>Nicholas Breakspear</v>
      </c>
      <c r="I38" s="105">
        <f ca="1">'Long Jump'!$K36</f>
        <v>5.68</v>
      </c>
      <c r="K38" s="102">
        <v>2</v>
      </c>
      <c r="L38" s="104" t="str">
        <f ca="1">'Triple Jump'!$H36</f>
        <v>Billy Day</v>
      </c>
      <c r="M38" s="206" t="str">
        <f ca="1">'Triple Jump'!$I36</f>
        <v>Sir John Lawes</v>
      </c>
      <c r="N38" s="105">
        <f ca="1">'Triple Jump'!$K36</f>
        <v>12.21</v>
      </c>
    </row>
    <row r="39" spans="1:14" ht="12" customHeight="1" thickBot="1">
      <c r="A39" s="124">
        <v>3</v>
      </c>
      <c r="B39" s="133" t="str">
        <f ca="1">Steeplechase!$H37</f>
        <v/>
      </c>
      <c r="C39" s="207" t="str">
        <f ca="1">Steeplechase!$I37</f>
        <v/>
      </c>
      <c r="D39" s="142" t="str">
        <f ca="1">Steeplechase!$K37</f>
        <v/>
      </c>
      <c r="F39" s="124">
        <v>3</v>
      </c>
      <c r="G39" s="133" t="str">
        <f ca="1">'Long Jump'!$H37</f>
        <v>Anthony Berry</v>
      </c>
      <c r="H39" s="207" t="str">
        <f ca="1">'Long Jump'!$I37</f>
        <v xml:space="preserve">St Albans School </v>
      </c>
      <c r="I39" s="132">
        <f ca="1">'Long Jump'!$K37</f>
        <v>5.55</v>
      </c>
      <c r="K39" s="124">
        <v>3</v>
      </c>
      <c r="L39" s="133" t="str">
        <f ca="1">'Triple Jump'!$H37</f>
        <v xml:space="preserve">Miles Ohene </v>
      </c>
      <c r="M39" s="207" t="str">
        <f ca="1">'Triple Jump'!$I37</f>
        <v xml:space="preserve">Aldenham </v>
      </c>
      <c r="N39" s="132">
        <f ca="1">'Triple Jump'!$K37</f>
        <v>12.19</v>
      </c>
    </row>
    <row r="40" spans="1:14" ht="12" customHeight="1">
      <c r="A40" s="120">
        <v>4</v>
      </c>
      <c r="B40" s="112" t="str">
        <f ca="1">Steeplechase!$H38</f>
        <v/>
      </c>
      <c r="C40" s="208" t="str">
        <f ca="1">Steeplechase!$I38</f>
        <v/>
      </c>
      <c r="D40" s="141" t="str">
        <f ca="1">Steeplechase!$K38</f>
        <v/>
      </c>
      <c r="F40" s="120">
        <v>4</v>
      </c>
      <c r="G40" s="112" t="str">
        <f ca="1">'Long Jump'!$H38</f>
        <v xml:space="preserve">Maksymilian Swiatkowski </v>
      </c>
      <c r="H40" s="208" t="str">
        <f ca="1">'Long Jump'!$I38</f>
        <v>Nicholas Breakspear</v>
      </c>
      <c r="I40" s="117">
        <f ca="1">'Long Jump'!$K38</f>
        <v>5.5</v>
      </c>
      <c r="K40" s="120">
        <v>4</v>
      </c>
      <c r="L40" s="112" t="str">
        <f ca="1">'Triple Jump'!$H38</f>
        <v>Patrick Weston</v>
      </c>
      <c r="M40" s="208" t="str">
        <f ca="1">'Triple Jump'!$I38</f>
        <v>St Albans School</v>
      </c>
      <c r="N40" s="117">
        <f ca="1">'Triple Jump'!$K38</f>
        <v>11.51</v>
      </c>
    </row>
    <row r="41" spans="1:14" ht="12" customHeight="1">
      <c r="A41" s="111">
        <v>5</v>
      </c>
      <c r="B41" s="128" t="str">
        <f ca="1">Steeplechase!$H39</f>
        <v/>
      </c>
      <c r="C41" s="209" t="str">
        <f ca="1">Steeplechase!$I39</f>
        <v/>
      </c>
      <c r="D41" s="139" t="str">
        <f ca="1">Steeplechase!$K39</f>
        <v/>
      </c>
      <c r="F41" s="111">
        <v>5</v>
      </c>
      <c r="G41" s="128" t="str">
        <f ca="1">'Long Jump'!$H39</f>
        <v>Lucas  Titchmarsh</v>
      </c>
      <c r="H41" s="209" t="str">
        <f ca="1">'Long Jump'!$I39</f>
        <v>Chancellor's</v>
      </c>
      <c r="I41" s="129">
        <f ca="1">'Long Jump'!$K39</f>
        <v>5.46</v>
      </c>
      <c r="K41" s="111">
        <v>5</v>
      </c>
      <c r="L41" s="128" t="str">
        <f ca="1">'Triple Jump'!$H39</f>
        <v xml:space="preserve">Toby  Martin </v>
      </c>
      <c r="M41" s="209" t="str">
        <f ca="1">'Triple Jump'!$I39</f>
        <v xml:space="preserve">St George's School </v>
      </c>
      <c r="N41" s="129">
        <f ca="1">'Triple Jump'!$K39</f>
        <v>10.98</v>
      </c>
    </row>
    <row r="42" spans="1:14" ht="12" customHeight="1">
      <c r="A42" s="111">
        <v>6</v>
      </c>
      <c r="B42" s="128" t="str">
        <f ca="1">Steeplechase!$H40</f>
        <v/>
      </c>
      <c r="C42" s="209" t="str">
        <f ca="1">Steeplechase!$I40</f>
        <v/>
      </c>
      <c r="D42" s="139" t="str">
        <f ca="1">Steeplechase!$K40</f>
        <v/>
      </c>
      <c r="F42" s="111">
        <v>6</v>
      </c>
      <c r="G42" s="128" t="str">
        <f ca="1">'Long Jump'!$H40</f>
        <v/>
      </c>
      <c r="H42" s="209" t="str">
        <f ca="1">'Long Jump'!$I40</f>
        <v/>
      </c>
      <c r="I42" s="129">
        <f ca="1">'Long Jump'!$K40</f>
        <v>0</v>
      </c>
      <c r="K42" s="111">
        <v>6</v>
      </c>
      <c r="L42" s="128" t="str">
        <f ca="1">'Triple Jump'!$H40</f>
        <v xml:space="preserve">Nathan Tang </v>
      </c>
      <c r="M42" s="209" t="str">
        <f ca="1">'Triple Jump'!$I40</f>
        <v xml:space="preserve">Katherine Warington </v>
      </c>
      <c r="N42" s="129">
        <f ca="1">'Triple Jump'!$K40</f>
        <v>10.73</v>
      </c>
    </row>
    <row r="43" spans="1:14" ht="12" customHeight="1">
      <c r="A43" s="111">
        <v>7</v>
      </c>
      <c r="B43" s="128" t="str">
        <f ca="1">Steeplechase!$H41</f>
        <v/>
      </c>
      <c r="C43" s="209" t="str">
        <f ca="1">Steeplechase!$I41</f>
        <v/>
      </c>
      <c r="D43" s="139" t="str">
        <f ca="1">Steeplechase!$K41</f>
        <v/>
      </c>
      <c r="F43" s="111">
        <v>7</v>
      </c>
      <c r="G43" s="128" t="str">
        <f ca="1">'Long Jump'!$H41</f>
        <v/>
      </c>
      <c r="H43" s="209" t="str">
        <f ca="1">'Long Jump'!$I41</f>
        <v/>
      </c>
      <c r="I43" s="129">
        <f ca="1">'Long Jump'!$K41</f>
        <v>0</v>
      </c>
      <c r="K43" s="111">
        <v>7</v>
      </c>
      <c r="L43" s="128" t="str">
        <f ca="1">'Triple Jump'!$H41</f>
        <v>Cem  Omer</v>
      </c>
      <c r="M43" s="209" t="str">
        <f ca="1">'Triple Jump'!$I41</f>
        <v>Chancellor's</v>
      </c>
      <c r="N43" s="129">
        <f ca="1">'Triple Jump'!$K41</f>
        <v>10.62</v>
      </c>
    </row>
    <row r="44" spans="1:14" ht="12" customHeight="1" thickBot="1">
      <c r="A44" s="113">
        <v>8</v>
      </c>
      <c r="B44" s="130" t="str">
        <f ca="1">Steeplechase!$H42</f>
        <v/>
      </c>
      <c r="C44" s="210" t="str">
        <f ca="1">Steeplechase!$I42</f>
        <v/>
      </c>
      <c r="D44" s="140" t="str">
        <f ca="1">Steeplechase!$K42</f>
        <v/>
      </c>
      <c r="F44" s="113">
        <v>8</v>
      </c>
      <c r="G44" s="130" t="str">
        <f ca="1">'Long Jump'!$H42</f>
        <v/>
      </c>
      <c r="H44" s="210" t="str">
        <f ca="1">'Long Jump'!$I42</f>
        <v/>
      </c>
      <c r="I44" s="131">
        <f ca="1">'Long Jump'!$K42</f>
        <v>0</v>
      </c>
      <c r="K44" s="113">
        <v>8</v>
      </c>
      <c r="L44" s="130" t="str">
        <f ca="1">'Triple Jump'!$H42</f>
        <v/>
      </c>
      <c r="M44" s="210" t="str">
        <f ca="1">'Triple Jump'!$I42</f>
        <v/>
      </c>
      <c r="N44" s="131">
        <f ca="1">'Triple Jump'!$K42</f>
        <v>0</v>
      </c>
    </row>
    <row r="45" spans="1:14" ht="12" customHeight="1" thickBot="1"/>
    <row r="46" spans="1:14" s="100" customFormat="1" ht="21.95" customHeight="1" thickBot="1">
      <c r="A46" s="306" t="str">
        <f ca="1">'High Jump'!C2</f>
        <v>High Jump</v>
      </c>
      <c r="B46" s="307"/>
      <c r="C46" s="308"/>
      <c r="D46" s="309"/>
      <c r="F46" s="306" t="str">
        <f ca="1">'Pole Vault'!C2</f>
        <v>Pole Vault</v>
      </c>
      <c r="G46" s="307"/>
      <c r="H46" s="308"/>
      <c r="I46" s="309"/>
      <c r="K46" s="306" t="str">
        <f ca="1">'Shot Put'!C2</f>
        <v>Shot Put</v>
      </c>
      <c r="L46" s="307"/>
      <c r="M46" s="308"/>
      <c r="N46" s="309"/>
    </row>
    <row r="47" spans="1:14" ht="12" customHeight="1" thickBot="1">
      <c r="A47" s="125" t="s">
        <v>5</v>
      </c>
      <c r="B47" s="126" t="s">
        <v>1</v>
      </c>
      <c r="C47" s="205" t="s">
        <v>40</v>
      </c>
      <c r="D47" s="127" t="s">
        <v>38</v>
      </c>
      <c r="F47" s="125" t="s">
        <v>5</v>
      </c>
      <c r="G47" s="126" t="s">
        <v>1</v>
      </c>
      <c r="H47" s="205" t="s">
        <v>40</v>
      </c>
      <c r="I47" s="127" t="s">
        <v>38</v>
      </c>
      <c r="K47" s="125" t="s">
        <v>5</v>
      </c>
      <c r="L47" s="126" t="s">
        <v>1</v>
      </c>
      <c r="M47" s="205" t="s">
        <v>40</v>
      </c>
      <c r="N47" s="127" t="s">
        <v>37</v>
      </c>
    </row>
    <row r="48" spans="1:14" ht="12" customHeight="1">
      <c r="A48" s="121">
        <v>1</v>
      </c>
      <c r="B48" s="122" t="str">
        <f ca="1">'High Jump'!$H35</f>
        <v>Ore Adebayo</v>
      </c>
      <c r="C48" s="122" t="str">
        <f ca="1">'High Jump'!$I35</f>
        <v>Haberdashers' Boys' School</v>
      </c>
      <c r="D48" s="123">
        <f ca="1">'High Jump'!$K35</f>
        <v>1.84</v>
      </c>
      <c r="F48" s="121">
        <v>1</v>
      </c>
      <c r="G48" s="122" t="str">
        <f ca="1">'Pole Vault'!$H35</f>
        <v xml:space="preserve">Angus  Brown </v>
      </c>
      <c r="H48" s="122" t="str">
        <f ca="1">'Pole Vault'!$I35</f>
        <v xml:space="preserve">Dame Alice Owens </v>
      </c>
      <c r="I48" s="123">
        <f ca="1">'Pole Vault'!$K35</f>
        <v>3.9</v>
      </c>
      <c r="K48" s="121">
        <v>1</v>
      </c>
      <c r="L48" s="122" t="str">
        <f ca="1">'Shot Put'!$H35</f>
        <v>Godwin Mutandwa</v>
      </c>
      <c r="M48" s="122" t="str">
        <f ca="1">'Shot Put'!$I35</f>
        <v>JFK</v>
      </c>
      <c r="N48" s="123">
        <f ca="1">'Shot Put'!$K35</f>
        <v>12.82</v>
      </c>
    </row>
    <row r="49" spans="1:14" ht="12" customHeight="1">
      <c r="A49" s="102">
        <v>2</v>
      </c>
      <c r="B49" s="104" t="str">
        <f ca="1">'High Jump'!$H36</f>
        <v>Frank Linsell</v>
      </c>
      <c r="C49" s="206" t="str">
        <f ca="1">'High Jump'!$I36</f>
        <v>The Hemel Hempstead School</v>
      </c>
      <c r="D49" s="105">
        <f ca="1">'High Jump'!$K36</f>
        <v>1.81</v>
      </c>
      <c r="F49" s="102">
        <v>2</v>
      </c>
      <c r="G49" s="104" t="str">
        <f ca="1">'Pole Vault'!$H36</f>
        <v>Issa Phillips-Pope</v>
      </c>
      <c r="H49" s="206" t="str">
        <f ca="1">'Pole Vault'!$I36</f>
        <v>St C Danes</v>
      </c>
      <c r="I49" s="105">
        <f ca="1">'Pole Vault'!$K36</f>
        <v>3.4</v>
      </c>
      <c r="K49" s="102">
        <v>2</v>
      </c>
      <c r="L49" s="104" t="str">
        <f ca="1">'Shot Put'!$H36</f>
        <v>Emmanuel Fabode</v>
      </c>
      <c r="M49" s="206" t="str">
        <f ca="1">'Shot Put'!$I36</f>
        <v>Roundwood Park</v>
      </c>
      <c r="N49" s="105">
        <f ca="1">'Shot Put'!$K36</f>
        <v>12.79</v>
      </c>
    </row>
    <row r="50" spans="1:14" ht="12" customHeight="1" thickBot="1">
      <c r="A50" s="124">
        <v>3</v>
      </c>
      <c r="B50" s="133" t="str">
        <f ca="1">'High Jump'!$H37</f>
        <v>Jordan  Ngige</v>
      </c>
      <c r="C50" s="207" t="str">
        <f ca="1">'High Jump'!$I37</f>
        <v>St. Michael's Catholic High School</v>
      </c>
      <c r="D50" s="132">
        <f ca="1">'High Jump'!$K37</f>
        <v>1.78</v>
      </c>
      <c r="F50" s="124">
        <v>3</v>
      </c>
      <c r="G50" s="133" t="str">
        <f ca="1">'Pole Vault'!$H37</f>
        <v/>
      </c>
      <c r="H50" s="207" t="str">
        <f ca="1">'Pole Vault'!$I37</f>
        <v/>
      </c>
      <c r="I50" s="132">
        <f ca="1">'Pole Vault'!$K37</f>
        <v>0</v>
      </c>
      <c r="K50" s="124">
        <v>3</v>
      </c>
      <c r="L50" s="133" t="str">
        <f ca="1">'Shot Put'!$H37</f>
        <v>Emmanuel Soroh</v>
      </c>
      <c r="M50" s="207" t="str">
        <f ca="1">'Shot Put'!$I37</f>
        <v xml:space="preserve">St Albans School </v>
      </c>
      <c r="N50" s="132">
        <f ca="1">'Shot Put'!$K37</f>
        <v>10.7</v>
      </c>
    </row>
    <row r="51" spans="1:14" ht="12" customHeight="1">
      <c r="A51" s="120">
        <v>4</v>
      </c>
      <c r="B51" s="112" t="str">
        <f ca="1">'High Jump'!$H38</f>
        <v>George Ball</v>
      </c>
      <c r="C51" s="208" t="str">
        <f ca="1">'High Jump'!$I38</f>
        <v xml:space="preserve">St Albans School </v>
      </c>
      <c r="D51" s="117">
        <f ca="1">'High Jump'!$K38</f>
        <v>1.75</v>
      </c>
      <c r="F51" s="120">
        <v>4</v>
      </c>
      <c r="G51" s="112" t="str">
        <f ca="1">'Pole Vault'!$H38</f>
        <v/>
      </c>
      <c r="H51" s="208" t="str">
        <f ca="1">'Pole Vault'!$I38</f>
        <v/>
      </c>
      <c r="I51" s="117">
        <f ca="1">'Pole Vault'!$K38</f>
        <v>0</v>
      </c>
      <c r="K51" s="120">
        <v>4</v>
      </c>
      <c r="L51" s="112" t="str">
        <f ca="1">'Shot Put'!$H38</f>
        <v>Seamus van-der-puye</v>
      </c>
      <c r="M51" s="208" t="str">
        <f ca="1">'Shot Put'!$I38</f>
        <v>The Marlborough Science Academy</v>
      </c>
      <c r="N51" s="117">
        <f ca="1">'Shot Put'!$K38</f>
        <v>9.89</v>
      </c>
    </row>
    <row r="52" spans="1:14" ht="12" customHeight="1">
      <c r="A52" s="111">
        <v>5</v>
      </c>
      <c r="B52" s="128" t="str">
        <f ca="1">'High Jump'!$H39</f>
        <v>Jake Bayne</v>
      </c>
      <c r="C52" s="209" t="str">
        <f ca="1">'High Jump'!$I39</f>
        <v>Roundwood Park</v>
      </c>
      <c r="D52" s="129">
        <f ca="1">'High Jump'!$K39</f>
        <v>1.7</v>
      </c>
      <c r="F52" s="111">
        <v>5</v>
      </c>
      <c r="G52" s="128" t="str">
        <f ca="1">'Pole Vault'!$H39</f>
        <v/>
      </c>
      <c r="H52" s="209" t="str">
        <f ca="1">'Pole Vault'!$I39</f>
        <v/>
      </c>
      <c r="I52" s="129">
        <f ca="1">'Pole Vault'!$K39</f>
        <v>0</v>
      </c>
      <c r="K52" s="111">
        <v>5</v>
      </c>
      <c r="L52" s="128" t="str">
        <f ca="1">'Shot Put'!$H39</f>
        <v>Kenneth  Powley</v>
      </c>
      <c r="M52" s="209" t="str">
        <f ca="1">'Shot Put'!$I39</f>
        <v>Longdean</v>
      </c>
      <c r="N52" s="129">
        <f ca="1">'Shot Put'!$K39</f>
        <v>9.5</v>
      </c>
    </row>
    <row r="53" spans="1:14" ht="12" customHeight="1">
      <c r="A53" s="111">
        <v>6</v>
      </c>
      <c r="B53" s="128" t="str">
        <f ca="1">'High Jump'!$H40</f>
        <v>Joe Cox</v>
      </c>
      <c r="C53" s="209" t="str">
        <f ca="1">'High Jump'!$I40</f>
        <v>St Michaels Catholic High School</v>
      </c>
      <c r="D53" s="129">
        <f ca="1">'High Jump'!$K40</f>
        <v>1.6</v>
      </c>
      <c r="F53" s="111">
        <v>6</v>
      </c>
      <c r="G53" s="128" t="str">
        <f ca="1">'Pole Vault'!$H40</f>
        <v/>
      </c>
      <c r="H53" s="209" t="str">
        <f ca="1">'Pole Vault'!$I40</f>
        <v/>
      </c>
      <c r="I53" s="129">
        <f ca="1">'Pole Vault'!$K40</f>
        <v>0</v>
      </c>
      <c r="K53" s="111">
        <v>6</v>
      </c>
      <c r="L53" s="128" t="str">
        <f ca="1">'Shot Put'!$H40</f>
        <v/>
      </c>
      <c r="M53" s="209" t="str">
        <f ca="1">'Shot Put'!$I40</f>
        <v/>
      </c>
      <c r="N53" s="129">
        <f ca="1">'Shot Put'!$K40</f>
        <v>0</v>
      </c>
    </row>
    <row r="54" spans="1:14" ht="12" customHeight="1">
      <c r="A54" s="111">
        <v>7</v>
      </c>
      <c r="B54" s="128" t="str">
        <f ca="1">'High Jump'!$H41</f>
        <v>Aaron Holsborough</v>
      </c>
      <c r="C54" s="209" t="str">
        <f ca="1">'High Jump'!$I41</f>
        <v>Beaumont</v>
      </c>
      <c r="D54" s="129">
        <f ca="1">'High Jump'!$K41</f>
        <v>1.5</v>
      </c>
      <c r="F54" s="111">
        <v>7</v>
      </c>
      <c r="G54" s="128" t="str">
        <f ca="1">'Pole Vault'!$H41</f>
        <v/>
      </c>
      <c r="H54" s="209" t="str">
        <f ca="1">'Pole Vault'!$I41</f>
        <v/>
      </c>
      <c r="I54" s="129">
        <f ca="1">'Pole Vault'!$K41</f>
        <v>0</v>
      </c>
      <c r="K54" s="111">
        <v>7</v>
      </c>
      <c r="L54" s="128" t="str">
        <f ca="1">'Shot Put'!$H41</f>
        <v/>
      </c>
      <c r="M54" s="209" t="str">
        <f ca="1">'Shot Put'!$I41</f>
        <v/>
      </c>
      <c r="N54" s="129">
        <f ca="1">'Shot Put'!$K41</f>
        <v>0</v>
      </c>
    </row>
    <row r="55" spans="1:14" ht="12" customHeight="1" thickBot="1">
      <c r="A55" s="113">
        <v>8</v>
      </c>
      <c r="B55" s="130" t="str">
        <f ca="1">'High Jump'!$H42</f>
        <v/>
      </c>
      <c r="C55" s="210" t="str">
        <f ca="1">'High Jump'!$I42</f>
        <v/>
      </c>
      <c r="D55" s="131">
        <f ca="1">'High Jump'!$K42</f>
        <v>0</v>
      </c>
      <c r="F55" s="113">
        <v>8</v>
      </c>
      <c r="G55" s="130" t="str">
        <f ca="1">'Pole Vault'!$H42</f>
        <v/>
      </c>
      <c r="H55" s="210" t="str">
        <f ca="1">'Pole Vault'!$I42</f>
        <v/>
      </c>
      <c r="I55" s="131">
        <f ca="1">'Pole Vault'!$K42</f>
        <v>0</v>
      </c>
      <c r="K55" s="113">
        <v>8</v>
      </c>
      <c r="L55" s="130" t="str">
        <f ca="1">'Shot Put'!$H42</f>
        <v/>
      </c>
      <c r="M55" s="210" t="str">
        <f ca="1">'Shot Put'!$I42</f>
        <v/>
      </c>
      <c r="N55" s="131">
        <f ca="1">'Shot Put'!$K42</f>
        <v>0</v>
      </c>
    </row>
    <row r="56" spans="1:14" ht="12" customHeight="1" thickBot="1"/>
    <row r="57" spans="1:14" s="100" customFormat="1" ht="21.95" customHeight="1" thickBot="1">
      <c r="A57" s="306" t="str">
        <f ca="1">Discus!C2</f>
        <v>Discus</v>
      </c>
      <c r="B57" s="307"/>
      <c r="C57" s="308"/>
      <c r="D57" s="309"/>
      <c r="F57" s="306" t="str">
        <f ca="1">Javelin!C2</f>
        <v>Javelin</v>
      </c>
      <c r="G57" s="307"/>
      <c r="H57" s="308"/>
      <c r="I57" s="309"/>
      <c r="K57" s="306" t="str">
        <f ca="1">Hammer!C2</f>
        <v>Hammer</v>
      </c>
      <c r="L57" s="307"/>
      <c r="M57" s="308"/>
      <c r="N57" s="309"/>
    </row>
    <row r="58" spans="1:14" ht="12" customHeight="1" thickBot="1">
      <c r="A58" s="125" t="s">
        <v>5</v>
      </c>
      <c r="B58" s="126" t="s">
        <v>1</v>
      </c>
      <c r="C58" s="205" t="s">
        <v>40</v>
      </c>
      <c r="D58" s="127" t="s">
        <v>37</v>
      </c>
      <c r="F58" s="125" t="s">
        <v>5</v>
      </c>
      <c r="G58" s="126" t="s">
        <v>1</v>
      </c>
      <c r="H58" s="205" t="s">
        <v>40</v>
      </c>
      <c r="I58" s="127" t="s">
        <v>37</v>
      </c>
      <c r="K58" s="125" t="s">
        <v>5</v>
      </c>
      <c r="L58" s="126" t="s">
        <v>1</v>
      </c>
      <c r="M58" s="205" t="s">
        <v>40</v>
      </c>
      <c r="N58" s="127" t="s">
        <v>37</v>
      </c>
    </row>
    <row r="59" spans="1:14" ht="12" customHeight="1">
      <c r="A59" s="121">
        <v>1</v>
      </c>
      <c r="B59" s="122" t="str">
        <f ca="1">Discus!$H35</f>
        <v>Godwin Mutandwa</v>
      </c>
      <c r="C59" s="122" t="str">
        <f ca="1">Discus!$I35</f>
        <v>JFK</v>
      </c>
      <c r="D59" s="123">
        <f ca="1">Discus!$K35</f>
        <v>45.65</v>
      </c>
      <c r="F59" s="121">
        <v>1</v>
      </c>
      <c r="G59" s="122" t="str">
        <f ca="1">Javelin!$H35</f>
        <v>Tom  Rutter</v>
      </c>
      <c r="H59" s="122" t="str">
        <f ca="1">Javelin!$I35</f>
        <v>Ricahrd Hale School</v>
      </c>
      <c r="I59" s="123">
        <f ca="1">Javelin!$K35</f>
        <v>64.89</v>
      </c>
      <c r="K59" s="121">
        <v>1</v>
      </c>
      <c r="L59" s="122" t="str">
        <f ca="1">Hammer!$H35</f>
        <v>Jack Ridout</v>
      </c>
      <c r="M59" s="122" t="str">
        <f ca="1">Hammer!$I35</f>
        <v>St C Danes</v>
      </c>
      <c r="N59" s="123">
        <f ca="1">Hammer!$K35</f>
        <v>38.74</v>
      </c>
    </row>
    <row r="60" spans="1:14" ht="12" customHeight="1">
      <c r="A60" s="102">
        <v>2</v>
      </c>
      <c r="B60" s="104" t="str">
        <f ca="1">Discus!$H36</f>
        <v>Noah Franklin</v>
      </c>
      <c r="C60" s="206" t="str">
        <f ca="1">Discus!$I36</f>
        <v>Roundwood Park School</v>
      </c>
      <c r="D60" s="105">
        <f ca="1">Discus!$K36</f>
        <v>43.35</v>
      </c>
      <c r="F60" s="102">
        <v>2</v>
      </c>
      <c r="G60" s="104" t="str">
        <f ca="1">Javelin!$H36</f>
        <v>Jamie  Timms</v>
      </c>
      <c r="H60" s="206" t="str">
        <f ca="1">Javelin!$I36</f>
        <v>Hitchin boys school</v>
      </c>
      <c r="I60" s="105">
        <f ca="1">Javelin!$K36</f>
        <v>48.19</v>
      </c>
      <c r="K60" s="102">
        <v>2</v>
      </c>
      <c r="L60" s="104" t="str">
        <f ca="1">Hammer!$H36</f>
        <v>Jake  Palmer-Shaw</v>
      </c>
      <c r="M60" s="206" t="str">
        <f ca="1">Hammer!$I36</f>
        <v>St C Danes</v>
      </c>
      <c r="N60" s="105">
        <f ca="1">Hammer!$K36</f>
        <v>38.11</v>
      </c>
    </row>
    <row r="61" spans="1:14" ht="12" customHeight="1" thickBot="1">
      <c r="A61" s="124">
        <v>3</v>
      </c>
      <c r="B61" s="133" t="str">
        <f ca="1">Discus!$H37</f>
        <v>Bobby Pitman</v>
      </c>
      <c r="C61" s="207" t="str">
        <f ca="1">Discus!$I37</f>
        <v>Hitchin boys school</v>
      </c>
      <c r="D61" s="132">
        <f ca="1">Discus!$K37</f>
        <v>38.49</v>
      </c>
      <c r="F61" s="124">
        <v>3</v>
      </c>
      <c r="G61" s="133" t="str">
        <f ca="1">Javelin!$H37</f>
        <v>Samson Brichieri-Colombi</v>
      </c>
      <c r="H61" s="207" t="str">
        <f ca="1">Javelin!$I37</f>
        <v>The Leventhorpe School</v>
      </c>
      <c r="I61" s="132">
        <f ca="1">Javelin!$K37</f>
        <v>46.61</v>
      </c>
      <c r="K61" s="124">
        <v>3</v>
      </c>
      <c r="L61" s="133" t="str">
        <f ca="1">Hammer!$H37</f>
        <v>Charlie Ryding</v>
      </c>
      <c r="M61" s="207" t="str">
        <f ca="1">Hammer!$I37</f>
        <v>Hitchin boys school</v>
      </c>
      <c r="N61" s="132">
        <f ca="1">Hammer!$K37</f>
        <v>36.42</v>
      </c>
    </row>
    <row r="62" spans="1:14" ht="12" customHeight="1">
      <c r="A62" s="120">
        <v>4</v>
      </c>
      <c r="B62" s="112" t="str">
        <f ca="1">Discus!$H38</f>
        <v xml:space="preserve">Matt  Wang </v>
      </c>
      <c r="C62" s="208" t="str">
        <f ca="1">Discus!$I38</f>
        <v xml:space="preserve">St George's School </v>
      </c>
      <c r="D62" s="117">
        <f ca="1">Discus!$K38</f>
        <v>34.92</v>
      </c>
      <c r="F62" s="120">
        <v>4</v>
      </c>
      <c r="G62" s="112" t="str">
        <f ca="1">Javelin!$H38</f>
        <v>Michael Barrett</v>
      </c>
      <c r="H62" s="208" t="str">
        <f ca="1">Javelin!$I38</f>
        <v>Verulam</v>
      </c>
      <c r="I62" s="117">
        <f ca="1">Javelin!$K38</f>
        <v>44.41</v>
      </c>
      <c r="K62" s="120">
        <v>4</v>
      </c>
      <c r="L62" s="112" t="str">
        <f ca="1">Hammer!$H38</f>
        <v>Youssef Sabri</v>
      </c>
      <c r="M62" s="208" t="str">
        <f ca="1">Hammer!$I38</f>
        <v>Hitchin boys school</v>
      </c>
      <c r="N62" s="117">
        <f ca="1">Hammer!$K38</f>
        <v>25.03</v>
      </c>
    </row>
    <row r="63" spans="1:14" ht="12" customHeight="1">
      <c r="A63" s="111">
        <v>5</v>
      </c>
      <c r="B63" s="128" t="str">
        <f ca="1">Discus!$H39</f>
        <v>Ollie  Harris</v>
      </c>
      <c r="C63" s="209" t="str">
        <f ca="1">Discus!$I39</f>
        <v>St C Danes</v>
      </c>
      <c r="D63" s="129">
        <f ca="1">Discus!$K39</f>
        <v>33.9</v>
      </c>
      <c r="F63" s="111">
        <v>5</v>
      </c>
      <c r="G63" s="128" t="str">
        <f ca="1">Javelin!$H39</f>
        <v>George Cook</v>
      </c>
      <c r="H63" s="209" t="str">
        <f ca="1">Javelin!$I39</f>
        <v>Sir John Lawes</v>
      </c>
      <c r="I63" s="129">
        <f ca="1">Javelin!$K39</f>
        <v>43.64</v>
      </c>
      <c r="K63" s="111">
        <v>5</v>
      </c>
      <c r="L63" s="128" t="str">
        <f ca="1">Hammer!$H39</f>
        <v/>
      </c>
      <c r="M63" s="209" t="str">
        <f ca="1">Hammer!$I39</f>
        <v/>
      </c>
      <c r="N63" s="129">
        <f ca="1">Hammer!$K39</f>
        <v>0</v>
      </c>
    </row>
    <row r="64" spans="1:14" ht="12" customHeight="1">
      <c r="A64" s="111">
        <v>6</v>
      </c>
      <c r="B64" s="128" t="str">
        <f ca="1">Discus!$H40</f>
        <v>Brian Anene</v>
      </c>
      <c r="C64" s="209" t="str">
        <f ca="1">Discus!$I40</f>
        <v>St Michaels Catholic High School</v>
      </c>
      <c r="D64" s="129">
        <f ca="1">Discus!$K40</f>
        <v>33.07</v>
      </c>
      <c r="F64" s="111">
        <v>6</v>
      </c>
      <c r="G64" s="128" t="str">
        <f ca="1">Javelin!$H40</f>
        <v>Will Dorey</v>
      </c>
      <c r="H64" s="209" t="str">
        <f ca="1">Javelin!$I40</f>
        <v xml:space="preserve">St Albans School </v>
      </c>
      <c r="I64" s="129">
        <f ca="1">Javelin!$K40</f>
        <v>39.700000000000003</v>
      </c>
      <c r="K64" s="111">
        <v>6</v>
      </c>
      <c r="L64" s="128" t="str">
        <f ca="1">Hammer!$H40</f>
        <v/>
      </c>
      <c r="M64" s="209" t="str">
        <f ca="1">Hammer!$I40</f>
        <v/>
      </c>
      <c r="N64" s="129">
        <f ca="1">Hammer!$K40</f>
        <v>0</v>
      </c>
    </row>
    <row r="65" spans="1:14" ht="12" customHeight="1">
      <c r="A65" s="111">
        <v>7</v>
      </c>
      <c r="B65" s="128" t="str">
        <f ca="1">Discus!$H41</f>
        <v>Daniel  Downing</v>
      </c>
      <c r="C65" s="209" t="str">
        <f ca="1">Discus!$I41</f>
        <v>Simon Balle School</v>
      </c>
      <c r="D65" s="129">
        <f ca="1">Discus!$K41</f>
        <v>32.85</v>
      </c>
      <c r="F65" s="111">
        <v>7</v>
      </c>
      <c r="G65" s="128" t="str">
        <f ca="1">Javelin!$H41</f>
        <v>Dylan Harman</v>
      </c>
      <c r="H65" s="209" t="str">
        <f ca="1">Javelin!$I41</f>
        <v>Berkhamsted</v>
      </c>
      <c r="I65" s="129">
        <f ca="1">Javelin!$K41</f>
        <v>38.25</v>
      </c>
      <c r="K65" s="111">
        <v>7</v>
      </c>
      <c r="L65" s="128" t="str">
        <f ca="1">Hammer!$H41</f>
        <v/>
      </c>
      <c r="M65" s="209" t="str">
        <f ca="1">Hammer!$I41</f>
        <v/>
      </c>
      <c r="N65" s="129">
        <f ca="1">Hammer!$K41</f>
        <v>0</v>
      </c>
    </row>
    <row r="66" spans="1:14" ht="12" customHeight="1" thickBot="1">
      <c r="A66" s="113">
        <v>8</v>
      </c>
      <c r="B66" s="130" t="str">
        <f ca="1">Discus!$H42</f>
        <v>Fred Taylor</v>
      </c>
      <c r="C66" s="210" t="str">
        <f ca="1">Discus!$I42</f>
        <v>Dame Alice Owens</v>
      </c>
      <c r="D66" s="131">
        <f ca="1">Discus!$K42</f>
        <v>32.799999999999997</v>
      </c>
      <c r="F66" s="113">
        <v>8</v>
      </c>
      <c r="G66" s="130" t="str">
        <f ca="1">Javelin!$H42</f>
        <v>Jude Powell</v>
      </c>
      <c r="H66" s="210" t="str">
        <f ca="1">Javelin!$I42</f>
        <v>St C Danes</v>
      </c>
      <c r="I66" s="131">
        <f ca="1">Javelin!$K42</f>
        <v>38</v>
      </c>
      <c r="K66" s="113">
        <v>8</v>
      </c>
      <c r="L66" s="130" t="str">
        <f ca="1">Hammer!$H42</f>
        <v/>
      </c>
      <c r="M66" s="210" t="str">
        <f ca="1">Hammer!$I42</f>
        <v/>
      </c>
      <c r="N66" s="131">
        <f ca="1">Hammer!$K42</f>
        <v>0</v>
      </c>
    </row>
  </sheetData>
  <mergeCells count="20">
    <mergeCell ref="K2:N2"/>
    <mergeCell ref="A13:D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</mergeCells>
  <phoneticPr fontId="11" type="noConversion"/>
  <pageMargins left="0.7" right="0.7" top="0.75" bottom="0.75" header="0.3" footer="0.3"/>
  <pageSetup paperSize="9" scale="48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43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42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89"/>
      <c r="U2" s="390" t="s">
        <v>12</v>
      </c>
      <c r="V2" s="391"/>
      <c r="W2" s="391"/>
      <c r="X2" s="392"/>
      <c r="Y2" s="380"/>
      <c r="Z2" s="318" t="s">
        <v>13</v>
      </c>
      <c r="AA2" s="319"/>
      <c r="AB2" s="320"/>
    </row>
    <row r="3" spans="1:28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89"/>
      <c r="U3" s="393"/>
      <c r="V3" s="394"/>
      <c r="W3" s="394"/>
      <c r="X3" s="395"/>
      <c r="Y3" s="380"/>
      <c r="Z3" s="254"/>
      <c r="AA3" s="255"/>
      <c r="AB3" s="256"/>
    </row>
    <row r="4" spans="1:28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89"/>
      <c r="U4" s="377" t="s">
        <v>20</v>
      </c>
      <c r="V4" s="378"/>
      <c r="W4" s="378"/>
      <c r="X4" s="379"/>
      <c r="Y4" s="380"/>
      <c r="Z4" s="254"/>
      <c r="AA4" s="255"/>
      <c r="AB4" s="256"/>
    </row>
    <row r="5" spans="1:28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89"/>
      <c r="U5" s="344"/>
      <c r="V5" s="345"/>
      <c r="W5" s="345"/>
      <c r="X5" s="346"/>
      <c r="Y5" s="380"/>
      <c r="Z5" s="254"/>
      <c r="AA5" s="255"/>
      <c r="AB5" s="256"/>
    </row>
    <row r="6" spans="1:28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89"/>
      <c r="U6" s="347"/>
      <c r="V6" s="348"/>
      <c r="W6" s="348"/>
      <c r="X6" s="349"/>
      <c r="Y6" s="380"/>
      <c r="Z6" s="254"/>
      <c r="AA6" s="255"/>
      <c r="AB6" s="256"/>
    </row>
    <row r="7" spans="1:28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89"/>
      <c r="U7" s="341" t="s">
        <v>54</v>
      </c>
      <c r="V7" s="342"/>
      <c r="W7" s="342"/>
      <c r="X7" s="343"/>
      <c r="Y7" s="380"/>
      <c r="Z7" s="254"/>
      <c r="AA7" s="255"/>
      <c r="AB7" s="256"/>
    </row>
    <row r="8" spans="1:28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89"/>
      <c r="U8" s="344"/>
      <c r="V8" s="345"/>
      <c r="W8" s="345"/>
      <c r="X8" s="346"/>
      <c r="Y8" s="380"/>
      <c r="Z8" s="254"/>
      <c r="AA8" s="255"/>
      <c r="AB8" s="256"/>
    </row>
    <row r="9" spans="1:28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89"/>
      <c r="U9" s="347"/>
      <c r="V9" s="348"/>
      <c r="W9" s="348"/>
      <c r="X9" s="349"/>
      <c r="Y9" s="380"/>
      <c r="Z9" s="254"/>
      <c r="AA9" s="255"/>
      <c r="AB9" s="256"/>
    </row>
    <row r="10" spans="1:28" ht="9.9499999999999993" customHeight="1" thickBot="1">
      <c r="A10" s="380"/>
      <c r="B10" s="380"/>
      <c r="C10" s="383"/>
      <c r="D10" s="384"/>
      <c r="E10" s="338"/>
      <c r="F10" s="339"/>
      <c r="G10" s="340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89"/>
      <c r="U10" s="341" t="s">
        <v>53</v>
      </c>
      <c r="V10" s="342"/>
      <c r="W10" s="342"/>
      <c r="X10" s="343"/>
      <c r="Y10" s="380"/>
      <c r="Z10" s="254"/>
      <c r="AA10" s="255"/>
      <c r="AB10" s="256"/>
    </row>
    <row r="11" spans="1:28" ht="9.9499999999999993" customHeight="1">
      <c r="A11" s="380"/>
      <c r="B11" s="380"/>
      <c r="C11" s="383"/>
      <c r="D11" s="384"/>
      <c r="E11" s="332" t="s">
        <v>4</v>
      </c>
      <c r="F11" s="333"/>
      <c r="G11" s="334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89"/>
      <c r="U11" s="344"/>
      <c r="V11" s="345"/>
      <c r="W11" s="345"/>
      <c r="X11" s="346"/>
      <c r="Y11" s="380"/>
      <c r="Z11" s="254"/>
      <c r="AA11" s="255"/>
      <c r="AB11" s="256"/>
    </row>
    <row r="12" spans="1:28" ht="9.9499999999999993" customHeight="1">
      <c r="A12" s="380"/>
      <c r="B12" s="380"/>
      <c r="C12" s="383"/>
      <c r="D12" s="384"/>
      <c r="E12" s="335"/>
      <c r="F12" s="336"/>
      <c r="G12" s="337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89"/>
      <c r="U12" s="347"/>
      <c r="V12" s="348"/>
      <c r="W12" s="348"/>
      <c r="X12" s="349"/>
      <c r="Y12" s="380"/>
      <c r="Z12" s="254"/>
      <c r="AA12" s="255"/>
      <c r="AB12" s="256"/>
    </row>
    <row r="13" spans="1:28" ht="9.9499999999999993" customHeight="1">
      <c r="A13" s="380"/>
      <c r="B13" s="380"/>
      <c r="C13" s="383"/>
      <c r="D13" s="384"/>
      <c r="E13" s="335"/>
      <c r="F13" s="336"/>
      <c r="G13" s="337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89"/>
      <c r="U13" s="341" t="s">
        <v>55</v>
      </c>
      <c r="V13" s="342"/>
      <c r="W13" s="342"/>
      <c r="X13" s="343"/>
      <c r="Y13" s="380"/>
      <c r="Z13" s="254"/>
      <c r="AA13" s="255"/>
      <c r="AB13" s="256"/>
    </row>
    <row r="14" spans="1:28" ht="9.9499999999999993" customHeight="1">
      <c r="A14" s="380"/>
      <c r="B14" s="380"/>
      <c r="C14" s="383"/>
      <c r="D14" s="384"/>
      <c r="E14" s="335"/>
      <c r="F14" s="336"/>
      <c r="G14" s="337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89"/>
      <c r="U14" s="344"/>
      <c r="V14" s="345"/>
      <c r="W14" s="345"/>
      <c r="X14" s="346"/>
      <c r="Y14" s="380"/>
      <c r="Z14" s="254"/>
      <c r="AA14" s="255"/>
      <c r="AB14" s="256"/>
    </row>
    <row r="15" spans="1:28" ht="9.9499999999999993" customHeight="1">
      <c r="A15" s="380"/>
      <c r="B15" s="380"/>
      <c r="C15" s="383"/>
      <c r="D15" s="384"/>
      <c r="E15" s="335"/>
      <c r="F15" s="336"/>
      <c r="G15" s="337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89"/>
      <c r="U15" s="347"/>
      <c r="V15" s="348"/>
      <c r="W15" s="348"/>
      <c r="X15" s="349"/>
      <c r="Y15" s="380"/>
      <c r="Z15" s="254"/>
      <c r="AA15" s="255"/>
      <c r="AB15" s="256"/>
    </row>
    <row r="16" spans="1:28" ht="9.9499999999999993" customHeight="1">
      <c r="A16" s="380"/>
      <c r="B16" s="380"/>
      <c r="C16" s="383"/>
      <c r="D16" s="384"/>
      <c r="E16" s="335"/>
      <c r="F16" s="336"/>
      <c r="G16" s="337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89"/>
      <c r="U16" s="341" t="s">
        <v>56</v>
      </c>
      <c r="V16" s="342"/>
      <c r="W16" s="342"/>
      <c r="X16" s="343"/>
      <c r="Y16" s="380"/>
      <c r="Z16" s="254"/>
      <c r="AA16" s="255"/>
      <c r="AB16" s="256"/>
    </row>
    <row r="17" spans="1:28" ht="9.9499999999999993" customHeight="1">
      <c r="A17" s="380"/>
      <c r="B17" s="380"/>
      <c r="C17" s="383"/>
      <c r="D17" s="384"/>
      <c r="E17" s="335"/>
      <c r="F17" s="336"/>
      <c r="G17" s="337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89"/>
      <c r="U17" s="344"/>
      <c r="V17" s="345"/>
      <c r="W17" s="345"/>
      <c r="X17" s="346"/>
      <c r="Y17" s="380"/>
      <c r="Z17" s="254"/>
      <c r="AA17" s="255"/>
      <c r="AB17" s="256"/>
    </row>
    <row r="18" spans="1:28" ht="9.9499999999999993" customHeight="1" thickBot="1">
      <c r="A18" s="380"/>
      <c r="B18" s="380"/>
      <c r="C18" s="383"/>
      <c r="D18" s="384"/>
      <c r="E18" s="338"/>
      <c r="F18" s="339"/>
      <c r="G18" s="340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89"/>
      <c r="U18" s="347"/>
      <c r="V18" s="348"/>
      <c r="W18" s="348"/>
      <c r="X18" s="349"/>
      <c r="Y18" s="380"/>
      <c r="Z18" s="254"/>
      <c r="AA18" s="255"/>
      <c r="AB18" s="256"/>
    </row>
    <row r="19" spans="1:28" ht="9.9499999999999993" customHeight="1">
      <c r="A19" s="380"/>
      <c r="B19" s="380"/>
      <c r="C19" s="383"/>
      <c r="D19" s="384"/>
      <c r="E19" s="332" t="s">
        <v>6</v>
      </c>
      <c r="F19" s="333"/>
      <c r="G19" s="334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89"/>
      <c r="U19" s="341" t="s">
        <v>57</v>
      </c>
      <c r="V19" s="342"/>
      <c r="W19" s="342"/>
      <c r="X19" s="343"/>
      <c r="Y19" s="380"/>
      <c r="Z19" s="254"/>
      <c r="AA19" s="255"/>
      <c r="AB19" s="256"/>
    </row>
    <row r="20" spans="1:28" ht="9.9499999999999993" customHeight="1">
      <c r="A20" s="380"/>
      <c r="B20" s="380"/>
      <c r="C20" s="383"/>
      <c r="D20" s="384"/>
      <c r="E20" s="335"/>
      <c r="F20" s="336"/>
      <c r="G20" s="337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89"/>
      <c r="U20" s="344"/>
      <c r="V20" s="345"/>
      <c r="W20" s="345"/>
      <c r="X20" s="346"/>
      <c r="Y20" s="380"/>
      <c r="Z20" s="254"/>
      <c r="AA20" s="255"/>
      <c r="AB20" s="256"/>
    </row>
    <row r="21" spans="1:28" ht="9.9499999999999993" customHeight="1">
      <c r="A21" s="380"/>
      <c r="B21" s="380"/>
      <c r="C21" s="383"/>
      <c r="D21" s="384"/>
      <c r="E21" s="335"/>
      <c r="F21" s="336"/>
      <c r="G21" s="337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89"/>
      <c r="U21" s="347"/>
      <c r="V21" s="348"/>
      <c r="W21" s="348"/>
      <c r="X21" s="349"/>
      <c r="Y21" s="380"/>
      <c r="Z21" s="254"/>
      <c r="AA21" s="255"/>
      <c r="AB21" s="256"/>
    </row>
    <row r="22" spans="1:28" ht="9.9499999999999993" customHeight="1">
      <c r="A22" s="380"/>
      <c r="B22" s="380"/>
      <c r="C22" s="383"/>
      <c r="D22" s="384"/>
      <c r="E22" s="335"/>
      <c r="F22" s="336"/>
      <c r="G22" s="337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89"/>
      <c r="U22" s="350"/>
      <c r="V22" s="351"/>
      <c r="W22" s="351"/>
      <c r="X22" s="352"/>
      <c r="Y22" s="380"/>
      <c r="Z22" s="254"/>
      <c r="AA22" s="255"/>
      <c r="AB22" s="256"/>
    </row>
    <row r="23" spans="1:28" ht="9.9499999999999993" customHeight="1">
      <c r="A23" s="380"/>
      <c r="B23" s="380"/>
      <c r="C23" s="383"/>
      <c r="D23" s="384"/>
      <c r="E23" s="335"/>
      <c r="F23" s="336"/>
      <c r="G23" s="337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89"/>
      <c r="U23" s="353"/>
      <c r="V23" s="354"/>
      <c r="W23" s="354"/>
      <c r="X23" s="355"/>
      <c r="Y23" s="380"/>
      <c r="Z23" s="254"/>
      <c r="AA23" s="255"/>
      <c r="AB23" s="256"/>
    </row>
    <row r="24" spans="1:28" ht="9.9499999999999993" customHeight="1">
      <c r="A24" s="380"/>
      <c r="B24" s="380"/>
      <c r="C24" s="383"/>
      <c r="D24" s="384"/>
      <c r="E24" s="335"/>
      <c r="F24" s="336"/>
      <c r="G24" s="337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89"/>
      <c r="U24" s="356"/>
      <c r="V24" s="357"/>
      <c r="W24" s="357"/>
      <c r="X24" s="358"/>
      <c r="Y24" s="380"/>
      <c r="Z24" s="254"/>
      <c r="AA24" s="255"/>
      <c r="AB24" s="256"/>
    </row>
    <row r="25" spans="1:28" ht="9.9499999999999993" customHeight="1">
      <c r="A25" s="380"/>
      <c r="B25" s="380"/>
      <c r="C25" s="383"/>
      <c r="D25" s="384"/>
      <c r="E25" s="335"/>
      <c r="F25" s="336"/>
      <c r="G25" s="337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89"/>
      <c r="U25" s="350"/>
      <c r="V25" s="351"/>
      <c r="W25" s="351"/>
      <c r="X25" s="352"/>
      <c r="Y25" s="380"/>
      <c r="Z25" s="254"/>
      <c r="AA25" s="255"/>
      <c r="AB25" s="256"/>
    </row>
    <row r="26" spans="1:28" ht="9.9499999999999993" customHeight="1" thickBot="1">
      <c r="A26" s="380"/>
      <c r="B26" s="380"/>
      <c r="C26" s="383"/>
      <c r="D26" s="384"/>
      <c r="E26" s="338"/>
      <c r="F26" s="339"/>
      <c r="G26" s="340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89"/>
      <c r="U26" s="353"/>
      <c r="V26" s="354"/>
      <c r="W26" s="354"/>
      <c r="X26" s="355"/>
      <c r="Y26" s="380"/>
      <c r="Z26" s="254"/>
      <c r="AA26" s="255"/>
      <c r="AB26" s="256"/>
    </row>
    <row r="27" spans="1:28" ht="9.9499999999999993" customHeight="1">
      <c r="A27" s="380"/>
      <c r="B27" s="380"/>
      <c r="C27" s="383"/>
      <c r="D27" s="384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89"/>
      <c r="U27" s="356"/>
      <c r="V27" s="357"/>
      <c r="W27" s="357"/>
      <c r="X27" s="358"/>
      <c r="Y27" s="380"/>
      <c r="Z27" s="254"/>
      <c r="AA27" s="255"/>
      <c r="AB27" s="256"/>
    </row>
    <row r="28" spans="1:28" ht="9.9499999999999993" customHeight="1">
      <c r="A28" s="380"/>
      <c r="B28" s="380"/>
      <c r="C28" s="383"/>
      <c r="D28" s="384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89"/>
      <c r="U28" s="350"/>
      <c r="V28" s="351"/>
      <c r="W28" s="351"/>
      <c r="X28" s="352"/>
      <c r="Y28" s="380"/>
      <c r="Z28" s="254"/>
      <c r="AA28" s="255"/>
      <c r="AB28" s="256"/>
    </row>
    <row r="29" spans="1:28" ht="9.9499999999999993" customHeight="1">
      <c r="A29" s="380"/>
      <c r="B29" s="380"/>
      <c r="C29" s="383"/>
      <c r="D29" s="384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89"/>
      <c r="U29" s="353"/>
      <c r="V29" s="354"/>
      <c r="W29" s="354"/>
      <c r="X29" s="355"/>
      <c r="Y29" s="380"/>
      <c r="Z29" s="254"/>
      <c r="AA29" s="255"/>
      <c r="AB29" s="256"/>
    </row>
    <row r="30" spans="1:28" ht="9.9499999999999993" customHeight="1" thickBot="1">
      <c r="A30" s="380"/>
      <c r="B30" s="380"/>
      <c r="C30" s="383"/>
      <c r="D30" s="384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89"/>
      <c r="U30" s="368"/>
      <c r="V30" s="369"/>
      <c r="W30" s="369"/>
      <c r="X30" s="370"/>
      <c r="Y30" s="380"/>
      <c r="Z30" s="254"/>
      <c r="AA30" s="255"/>
      <c r="AB30" s="256"/>
    </row>
    <row r="31" spans="1:28" ht="9.9499999999999993" customHeight="1" thickBot="1">
      <c r="A31" s="380"/>
      <c r="B31" s="380"/>
      <c r="C31" s="383"/>
      <c r="D31" s="384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89"/>
      <c r="U31" s="42"/>
      <c r="V31" s="42"/>
      <c r="W31" s="42"/>
      <c r="Y31" s="380"/>
      <c r="Z31" s="254"/>
      <c r="AA31" s="255"/>
      <c r="AB31" s="256"/>
    </row>
    <row r="32" spans="1:28" ht="9.9499999999999993" customHeight="1" thickBot="1">
      <c r="A32" s="380"/>
      <c r="B32" s="380"/>
      <c r="C32" s="383"/>
      <c r="D32" s="384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89"/>
      <c r="U32" s="371" t="str">
        <f>C2&amp;" Finalists"</f>
        <v>300m Finalists</v>
      </c>
      <c r="V32" s="372"/>
      <c r="W32" s="372"/>
      <c r="X32" s="373"/>
      <c r="Y32" s="380"/>
      <c r="Z32" s="254"/>
      <c r="AA32" s="255"/>
      <c r="AB32" s="256"/>
    </row>
    <row r="33" spans="1:29" ht="9.9499999999999993" customHeight="1">
      <c r="A33" s="323"/>
      <c r="B33" s="324" t="s">
        <v>11</v>
      </c>
      <c r="C33" s="383"/>
      <c r="D33" s="384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89"/>
      <c r="U33" s="374"/>
      <c r="V33" s="375"/>
      <c r="W33" s="375"/>
      <c r="X33" s="376"/>
      <c r="Y33" s="380"/>
      <c r="Z33" s="254"/>
      <c r="AA33" s="255"/>
      <c r="AB33" s="256"/>
    </row>
    <row r="34" spans="1:29" ht="9.9499999999999993" customHeight="1" thickBot="1">
      <c r="A34" s="323"/>
      <c r="B34" s="325"/>
      <c r="C34" s="383"/>
      <c r="D34" s="384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89"/>
      <c r="U34" s="68" t="s">
        <v>46</v>
      </c>
      <c r="V34" s="64" t="s">
        <v>1</v>
      </c>
      <c r="W34" s="198" t="s">
        <v>40</v>
      </c>
      <c r="X34" s="65" t="s">
        <v>8</v>
      </c>
      <c r="Y34" s="380"/>
      <c r="Z34" s="257"/>
      <c r="AA34" s="258"/>
      <c r="AB34" s="259"/>
    </row>
    <row r="35" spans="1:29" ht="9.9499999999999993" customHeight="1" thickBot="1">
      <c r="A35" s="323"/>
      <c r="B35" s="161">
        <v>1</v>
      </c>
      <c r="C35" s="383"/>
      <c r="D35" s="384"/>
      <c r="E35" s="326" t="str">
        <f>C2&amp;" Final"</f>
        <v>300m Final</v>
      </c>
      <c r="G35" s="46">
        <v>1</v>
      </c>
      <c r="H35" s="47" t="str">
        <f t="shared" si="0"/>
        <v/>
      </c>
      <c r="I35" s="47" t="str">
        <f t="shared" si="1"/>
        <v/>
      </c>
      <c r="J35" s="274"/>
      <c r="K35" s="246"/>
      <c r="L35" s="164" t="str">
        <f t="shared" si="3"/>
        <v/>
      </c>
      <c r="M35" s="165" t="str">
        <f t="shared" si="4"/>
        <v/>
      </c>
      <c r="N35" s="166" t="str">
        <f t="shared" si="5"/>
        <v/>
      </c>
      <c r="O35" s="63"/>
      <c r="P35" s="329" t="str">
        <f ca="1">Entries!$A$1</f>
        <v>U17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80"/>
      <c r="Z35" s="228"/>
      <c r="AA35" s="228"/>
      <c r="AB35" s="228"/>
    </row>
    <row r="36" spans="1:29" ht="9.9499999999999993" customHeight="1" thickBot="1">
      <c r="A36" s="323"/>
      <c r="B36" s="43">
        <v>2</v>
      </c>
      <c r="C36" s="383"/>
      <c r="D36" s="384"/>
      <c r="E36" s="327"/>
      <c r="G36" s="37">
        <v>2</v>
      </c>
      <c r="H36" s="34" t="str">
        <f t="shared" si="0"/>
        <v/>
      </c>
      <c r="I36" s="200" t="str">
        <f t="shared" si="1"/>
        <v/>
      </c>
      <c r="J36" s="275"/>
      <c r="K36" s="248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159"/>
      <c r="P36" s="33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80"/>
      <c r="Z36" s="318" t="s">
        <v>51</v>
      </c>
      <c r="AA36" s="319" t="s">
        <v>50</v>
      </c>
      <c r="AB36" s="320"/>
    </row>
    <row r="37" spans="1:29" ht="9.9499999999999993" customHeight="1" thickBot="1">
      <c r="A37" s="323"/>
      <c r="B37" s="43">
        <v>3</v>
      </c>
      <c r="C37" s="383"/>
      <c r="D37" s="384"/>
      <c r="E37" s="327"/>
      <c r="G37" s="135">
        <v>3</v>
      </c>
      <c r="H37" s="136" t="str">
        <f t="shared" si="0"/>
        <v/>
      </c>
      <c r="I37" s="201" t="str">
        <f t="shared" si="1"/>
        <v/>
      </c>
      <c r="J37" s="275"/>
      <c r="K37" s="248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/>
      <c r="P37" s="33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80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3"/>
      <c r="B38" s="43">
        <v>4</v>
      </c>
      <c r="C38" s="385"/>
      <c r="D38" s="386"/>
      <c r="E38" s="327"/>
      <c r="G38" s="137">
        <v>4</v>
      </c>
      <c r="H38" s="39" t="str">
        <f t="shared" si="0"/>
        <v/>
      </c>
      <c r="I38" s="202" t="str">
        <f t="shared" si="1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3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80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3"/>
      <c r="B39" s="43">
        <v>5</v>
      </c>
      <c r="C39" s="321" t="s">
        <v>18</v>
      </c>
      <c r="D39" s="322"/>
      <c r="E39" s="327"/>
      <c r="G39" s="27">
        <v>5</v>
      </c>
      <c r="H39" s="35" t="str">
        <f t="shared" si="0"/>
        <v/>
      </c>
      <c r="I39" s="203" t="str">
        <f t="shared" si="1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3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80"/>
      <c r="Z39" s="41"/>
      <c r="AA39" s="41"/>
      <c r="AC39" s="41"/>
    </row>
    <row r="40" spans="1:29" ht="9.9499999999999993" customHeight="1">
      <c r="A40" s="323"/>
      <c r="B40" s="43">
        <v>6</v>
      </c>
      <c r="C40" s="95" t="s">
        <v>15</v>
      </c>
      <c r="D40" s="260">
        <v>10.8</v>
      </c>
      <c r="E40" s="32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3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80"/>
      <c r="Z40" s="41"/>
      <c r="AA40" s="41"/>
    </row>
    <row r="41" spans="1:29" ht="9.9499999999999993" customHeight="1">
      <c r="A41" s="323"/>
      <c r="B41" s="43">
        <v>7</v>
      </c>
      <c r="C41" s="96" t="s">
        <v>17</v>
      </c>
      <c r="D41" s="261">
        <v>11</v>
      </c>
      <c r="E41" s="32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3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80"/>
      <c r="Z41" s="41"/>
      <c r="AA41" s="41"/>
    </row>
    <row r="42" spans="1:29" ht="9.9499999999999993" customHeight="1" thickBot="1">
      <c r="A42" s="323"/>
      <c r="B42" s="45">
        <v>8</v>
      </c>
      <c r="C42" s="97" t="s">
        <v>16</v>
      </c>
      <c r="D42" s="262">
        <v>11.2</v>
      </c>
      <c r="E42" s="32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80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6" priority="11" operator="between">
      <formula>1.9</formula>
      <formula>2.1</formula>
    </cfRule>
    <cfRule type="cellIs" dxfId="5" priority="12" operator="between">
      <formula>0.9</formula>
      <formula>1.1</formula>
    </cfRule>
  </conditionalFormatting>
  <conditionalFormatting sqref="O3:O42">
    <cfRule type="cellIs" dxfId="4" priority="1" operator="between">
      <formula>2.9</formula>
      <formula>3.1</formula>
    </cfRule>
  </conditionalFormatting>
  <conditionalFormatting sqref="O19:O34">
    <cfRule type="cellIs" dxfId="3" priority="5" operator="between">
      <formula>1.9</formula>
      <formula>2.1</formula>
    </cfRule>
    <cfRule type="cellIs" dxfId="2" priority="6" operator="between">
      <formula>0.9</formula>
      <formula>1.1</formula>
    </cfRule>
  </conditionalFormatting>
  <conditionalFormatting sqref="O35:O42"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D3" zoomScale="125" zoomScaleNormal="125" workbookViewId="0">
      <selection activeCell="K40" sqref="K40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4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66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58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89"/>
      <c r="U2" s="390" t="s">
        <v>12</v>
      </c>
      <c r="V2" s="391"/>
      <c r="W2" s="391"/>
      <c r="X2" s="392"/>
      <c r="Y2" s="380"/>
      <c r="Z2" s="318" t="s">
        <v>13</v>
      </c>
      <c r="AA2" s="319"/>
      <c r="AB2" s="320"/>
    </row>
    <row r="3" spans="1:28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42" si="0">IFERROR(VLOOKUP($J3,$Z$2:$AB$34,2,0),"")</f>
        <v xml:space="preserve">Haydan  London </v>
      </c>
      <c r="I3" s="39" t="str">
        <f t="shared" ref="I3:I42" si="1">IFERROR(VLOOKUP($J3,$Z$2:$AB$34,3,0),"")</f>
        <v xml:space="preserve">Aldenham </v>
      </c>
      <c r="J3" s="245">
        <v>10</v>
      </c>
      <c r="K3" s="246">
        <v>14.51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3</v>
      </c>
      <c r="Q3" s="50">
        <f>IF(K3&gt;0,IF(O3=1,K3,IF(S3&lt;9-COUNTIF($O$3:$O$34,1),K3,"no")),"No Runner")</f>
        <v>14.51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89"/>
      <c r="U3" s="393"/>
      <c r="V3" s="394"/>
      <c r="W3" s="394"/>
      <c r="X3" s="395"/>
      <c r="Y3" s="380"/>
      <c r="Z3" s="254">
        <v>10</v>
      </c>
      <c r="AA3" s="255" t="s">
        <v>104</v>
      </c>
      <c r="AB3" s="264" t="s">
        <v>105</v>
      </c>
    </row>
    <row r="4" spans="1:28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>Lucas  Titchmarsh</v>
      </c>
      <c r="I4" s="13" t="str">
        <f t="shared" si="1"/>
        <v>Chancellor's</v>
      </c>
      <c r="J4" s="247">
        <v>164</v>
      </c>
      <c r="K4" s="248">
        <v>15.28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6</v>
      </c>
      <c r="Q4" s="55">
        <f t="shared" ref="Q4:Q34" si="7">IF(K4&gt;0,IF(O4=1,K4,IF(S4&lt;9-COUNTIF($O$3:$O$34,1),K4,"no")),"No Runner")</f>
        <v>15.28</v>
      </c>
      <c r="R4" s="55">
        <f t="shared" ref="R4:R34" si="8">IF(K4&gt;0,IF(O4=1,"First",K4),"No Runner")</f>
        <v>15.28</v>
      </c>
      <c r="S4" s="55">
        <f t="shared" si="2"/>
        <v>4</v>
      </c>
      <c r="T4" s="389"/>
      <c r="U4" s="377" t="s">
        <v>20</v>
      </c>
      <c r="V4" s="378"/>
      <c r="W4" s="378"/>
      <c r="X4" s="379"/>
      <c r="Y4" s="380"/>
      <c r="Z4" s="254">
        <v>123</v>
      </c>
      <c r="AA4" s="255" t="s">
        <v>106</v>
      </c>
      <c r="AB4" s="264" t="s">
        <v>73</v>
      </c>
    </row>
    <row r="5" spans="1:28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 xml:space="preserve">Maksymilian Swiatkowski </v>
      </c>
      <c r="I5" s="13" t="str">
        <f t="shared" si="1"/>
        <v>Nicholas Breakspear</v>
      </c>
      <c r="J5" s="247">
        <v>357</v>
      </c>
      <c r="K5" s="248">
        <v>15.56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>
        <f>IF(K5&gt;0,IF(Q5="no","No",RANK(Q5,$Q$3:$Q$34,1)+COUNTIF($Q$3:Q5,Q5)-1),"No Runner")</f>
        <v>7</v>
      </c>
      <c r="Q5" s="55">
        <f t="shared" si="7"/>
        <v>15.56</v>
      </c>
      <c r="R5" s="55">
        <f t="shared" si="8"/>
        <v>15.56</v>
      </c>
      <c r="S5" s="55">
        <f t="shared" si="2"/>
        <v>5</v>
      </c>
      <c r="T5" s="389"/>
      <c r="U5" s="344"/>
      <c r="V5" s="345"/>
      <c r="W5" s="345"/>
      <c r="X5" s="346"/>
      <c r="Y5" s="380"/>
      <c r="Z5" s="254">
        <v>164</v>
      </c>
      <c r="AA5" s="255" t="s">
        <v>107</v>
      </c>
      <c r="AB5" s="264" t="s">
        <v>74</v>
      </c>
    </row>
    <row r="6" spans="1:28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>George Ball</v>
      </c>
      <c r="I6" s="13" t="str">
        <f t="shared" si="1"/>
        <v xml:space="preserve">St Albans School </v>
      </c>
      <c r="J6" s="247">
        <v>584</v>
      </c>
      <c r="K6" s="248">
        <v>15.6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>
        <f>IF(K6&gt;0,IF(Q6="no","No",RANK(Q6,$Q$3:$Q$34,1)+COUNTIF($Q$3:Q6,Q6)-1),"No Runner")</f>
        <v>8</v>
      </c>
      <c r="Q6" s="55">
        <f t="shared" si="7"/>
        <v>15.6</v>
      </c>
      <c r="R6" s="55">
        <f t="shared" si="8"/>
        <v>15.6</v>
      </c>
      <c r="S6" s="55">
        <f t="shared" si="2"/>
        <v>6</v>
      </c>
      <c r="T6" s="389"/>
      <c r="U6" s="347"/>
      <c r="V6" s="348"/>
      <c r="W6" s="348"/>
      <c r="X6" s="349"/>
      <c r="Y6" s="380"/>
      <c r="Z6" s="254">
        <v>242</v>
      </c>
      <c r="AA6" s="255" t="s">
        <v>108</v>
      </c>
      <c r="AB6" s="264" t="s">
        <v>109</v>
      </c>
    </row>
    <row r="7" spans="1:28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89"/>
      <c r="U7" s="341" t="s">
        <v>54</v>
      </c>
      <c r="V7" s="342"/>
      <c r="W7" s="342"/>
      <c r="X7" s="343"/>
      <c r="Y7" s="380"/>
      <c r="Z7" s="254">
        <v>357</v>
      </c>
      <c r="AA7" s="255" t="s">
        <v>110</v>
      </c>
      <c r="AB7" s="264" t="s">
        <v>96</v>
      </c>
    </row>
    <row r="8" spans="1:28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89"/>
      <c r="U8" s="344"/>
      <c r="V8" s="345"/>
      <c r="W8" s="345"/>
      <c r="X8" s="346"/>
      <c r="Y8" s="380"/>
      <c r="Z8" s="254">
        <v>407</v>
      </c>
      <c r="AA8" s="255" t="s">
        <v>111</v>
      </c>
      <c r="AB8" s="264" t="s">
        <v>112</v>
      </c>
    </row>
    <row r="9" spans="1:28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89"/>
      <c r="U9" s="347"/>
      <c r="V9" s="348"/>
      <c r="W9" s="348"/>
      <c r="X9" s="349"/>
      <c r="Y9" s="380"/>
      <c r="Z9" s="254">
        <v>584</v>
      </c>
      <c r="AA9" s="255" t="s">
        <v>97</v>
      </c>
      <c r="AB9" s="264" t="s">
        <v>87</v>
      </c>
    </row>
    <row r="10" spans="1:28" ht="9.9499999999999993" customHeight="1" thickBot="1">
      <c r="A10" s="380"/>
      <c r="B10" s="380"/>
      <c r="C10" s="383"/>
      <c r="D10" s="384"/>
      <c r="E10" s="338"/>
      <c r="F10" s="339"/>
      <c r="G10" s="340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89"/>
      <c r="U10" s="341" t="s">
        <v>53</v>
      </c>
      <c r="V10" s="342"/>
      <c r="W10" s="342"/>
      <c r="X10" s="343"/>
      <c r="Y10" s="380"/>
      <c r="Z10" s="254">
        <v>586</v>
      </c>
      <c r="AA10" s="255" t="s">
        <v>113</v>
      </c>
      <c r="AB10" s="264" t="s">
        <v>87</v>
      </c>
    </row>
    <row r="11" spans="1:28" ht="9.9499999999999993" customHeight="1">
      <c r="A11" s="380"/>
      <c r="B11" s="380"/>
      <c r="C11" s="383"/>
      <c r="D11" s="384"/>
      <c r="E11" s="332" t="s">
        <v>4</v>
      </c>
      <c r="F11" s="333"/>
      <c r="G11" s="334"/>
      <c r="H11" s="15" t="str">
        <f t="shared" si="0"/>
        <v>Callum Egan</v>
      </c>
      <c r="I11" s="15" t="str">
        <f t="shared" si="1"/>
        <v>St C Danes</v>
      </c>
      <c r="J11" s="273">
        <v>630</v>
      </c>
      <c r="K11" s="246">
        <v>14.42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1</v>
      </c>
      <c r="Q11" s="50">
        <f t="shared" si="7"/>
        <v>14.42</v>
      </c>
      <c r="R11" s="50" t="str">
        <f t="shared" si="8"/>
        <v>First</v>
      </c>
      <c r="S11" s="50" t="str">
        <f t="shared" si="2"/>
        <v/>
      </c>
      <c r="T11" s="389"/>
      <c r="U11" s="344"/>
      <c r="V11" s="345"/>
      <c r="W11" s="345"/>
      <c r="X11" s="346"/>
      <c r="Y11" s="380"/>
      <c r="Z11" s="254">
        <v>630</v>
      </c>
      <c r="AA11" s="255" t="s">
        <v>114</v>
      </c>
      <c r="AB11" s="264" t="s">
        <v>115</v>
      </c>
    </row>
    <row r="12" spans="1:28" ht="9.9499999999999993" customHeight="1">
      <c r="A12" s="380"/>
      <c r="B12" s="380"/>
      <c r="C12" s="383"/>
      <c r="D12" s="384"/>
      <c r="E12" s="335"/>
      <c r="F12" s="336"/>
      <c r="G12" s="337"/>
      <c r="H12" s="13" t="str">
        <f t="shared" si="0"/>
        <v>Ben  Emms</v>
      </c>
      <c r="I12" s="13" t="str">
        <f t="shared" si="1"/>
        <v>RBA</v>
      </c>
      <c r="J12" s="247">
        <v>407</v>
      </c>
      <c r="K12" s="248">
        <v>14.44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2</v>
      </c>
      <c r="Q12" s="55">
        <f t="shared" si="7"/>
        <v>14.44</v>
      </c>
      <c r="R12" s="55">
        <f t="shared" si="8"/>
        <v>14.44</v>
      </c>
      <c r="S12" s="55">
        <f t="shared" si="2"/>
        <v>1</v>
      </c>
      <c r="T12" s="389"/>
      <c r="U12" s="347"/>
      <c r="V12" s="348"/>
      <c r="W12" s="348"/>
      <c r="X12" s="349"/>
      <c r="Y12" s="380"/>
      <c r="Z12" s="254">
        <v>661</v>
      </c>
      <c r="AA12" s="255" t="s">
        <v>116</v>
      </c>
      <c r="AB12" s="264" t="s">
        <v>69</v>
      </c>
    </row>
    <row r="13" spans="1:28" ht="9.9499999999999993" customHeight="1">
      <c r="A13" s="380"/>
      <c r="B13" s="380"/>
      <c r="C13" s="383"/>
      <c r="D13" s="384"/>
      <c r="E13" s="335"/>
      <c r="F13" s="336"/>
      <c r="G13" s="337"/>
      <c r="H13" s="13" t="str">
        <f t="shared" si="0"/>
        <v>James Mendlesohn</v>
      </c>
      <c r="I13" s="13" t="str">
        <f t="shared" si="1"/>
        <v xml:space="preserve">St Albans School </v>
      </c>
      <c r="J13" s="247">
        <v>586</v>
      </c>
      <c r="K13" s="248">
        <v>14.82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>
        <f>IF(K13&gt;0,IF(Q13="no","No",RANK(Q13,$Q$3:$Q$34,1)+COUNTIF($Q$3:Q13,Q13)-1),"No Runner")</f>
        <v>4</v>
      </c>
      <c r="Q13" s="55">
        <f t="shared" si="7"/>
        <v>14.82</v>
      </c>
      <c r="R13" s="55">
        <f t="shared" si="8"/>
        <v>14.82</v>
      </c>
      <c r="S13" s="55">
        <f t="shared" si="2"/>
        <v>2</v>
      </c>
      <c r="T13" s="389"/>
      <c r="U13" s="341" t="s">
        <v>55</v>
      </c>
      <c r="V13" s="342"/>
      <c r="W13" s="342"/>
      <c r="X13" s="343"/>
      <c r="Y13" s="380"/>
      <c r="Z13" s="254">
        <v>757</v>
      </c>
      <c r="AA13" s="255" t="s">
        <v>117</v>
      </c>
      <c r="AB13" s="264" t="s">
        <v>118</v>
      </c>
    </row>
    <row r="14" spans="1:28" ht="9.9499999999999993" customHeight="1">
      <c r="A14" s="380"/>
      <c r="B14" s="380"/>
      <c r="C14" s="383"/>
      <c r="D14" s="384"/>
      <c r="E14" s="335"/>
      <c r="F14" s="336"/>
      <c r="G14" s="337"/>
      <c r="H14" s="13" t="str">
        <f t="shared" si="0"/>
        <v xml:space="preserve">Toby  Martin </v>
      </c>
      <c r="I14" s="13" t="str">
        <f t="shared" si="1"/>
        <v xml:space="preserve">St George's School </v>
      </c>
      <c r="J14" s="247">
        <v>661</v>
      </c>
      <c r="K14" s="248">
        <v>15.01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>
        <f>IF(K14&gt;0,IF(Q14="no","No",RANK(Q14,$Q$3:$Q$34,1)+COUNTIF($Q$3:Q14,Q14)-1),"No Runner")</f>
        <v>5</v>
      </c>
      <c r="Q14" s="55">
        <f t="shared" si="7"/>
        <v>15.01</v>
      </c>
      <c r="R14" s="55">
        <f t="shared" si="8"/>
        <v>15.01</v>
      </c>
      <c r="S14" s="55">
        <f t="shared" si="2"/>
        <v>3</v>
      </c>
      <c r="T14" s="389"/>
      <c r="U14" s="344"/>
      <c r="V14" s="345"/>
      <c r="W14" s="345"/>
      <c r="X14" s="346"/>
      <c r="Y14" s="380"/>
      <c r="Z14" s="254"/>
      <c r="AA14" s="255"/>
      <c r="AB14" s="264"/>
    </row>
    <row r="15" spans="1:28" ht="9.9499999999999993" customHeight="1">
      <c r="A15" s="380"/>
      <c r="B15" s="380"/>
      <c r="C15" s="383"/>
      <c r="D15" s="384"/>
      <c r="E15" s="335"/>
      <c r="F15" s="336"/>
      <c r="G15" s="337"/>
      <c r="H15" s="13" t="str">
        <f t="shared" si="0"/>
        <v>Becaye Jabbi</v>
      </c>
      <c r="I15" s="13" t="str">
        <f t="shared" si="1"/>
        <v>The Grange Academy</v>
      </c>
      <c r="J15" s="247">
        <v>757</v>
      </c>
      <c r="K15" s="248">
        <v>17.84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17.84</v>
      </c>
      <c r="S15" s="55">
        <f t="shared" si="2"/>
        <v>7</v>
      </c>
      <c r="T15" s="389"/>
      <c r="U15" s="347"/>
      <c r="V15" s="348"/>
      <c r="W15" s="348"/>
      <c r="X15" s="349"/>
      <c r="Y15" s="380"/>
      <c r="Z15" s="254"/>
      <c r="AA15" s="255"/>
      <c r="AB15" s="264"/>
    </row>
    <row r="16" spans="1:28" ht="9.9499999999999993" customHeight="1">
      <c r="A16" s="380"/>
      <c r="B16" s="380"/>
      <c r="C16" s="383"/>
      <c r="D16" s="384"/>
      <c r="E16" s="335"/>
      <c r="F16" s="336"/>
      <c r="G16" s="337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89"/>
      <c r="U16" s="341" t="s">
        <v>56</v>
      </c>
      <c r="V16" s="342"/>
      <c r="W16" s="342"/>
      <c r="X16" s="343"/>
      <c r="Y16" s="380"/>
      <c r="Z16" s="254"/>
      <c r="AA16" s="255"/>
      <c r="AB16" s="264"/>
    </row>
    <row r="17" spans="1:28" ht="9.9499999999999993" customHeight="1">
      <c r="A17" s="380"/>
      <c r="B17" s="380"/>
      <c r="C17" s="383"/>
      <c r="D17" s="384"/>
      <c r="E17" s="335"/>
      <c r="F17" s="336"/>
      <c r="G17" s="337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89"/>
      <c r="U17" s="344"/>
      <c r="V17" s="345"/>
      <c r="W17" s="345"/>
      <c r="X17" s="346"/>
      <c r="Y17" s="380"/>
      <c r="Z17" s="254"/>
      <c r="AA17" s="255"/>
      <c r="AB17" s="264"/>
    </row>
    <row r="18" spans="1:28" ht="9.9499999999999993" customHeight="1" thickBot="1">
      <c r="A18" s="380"/>
      <c r="B18" s="380"/>
      <c r="C18" s="383"/>
      <c r="D18" s="384"/>
      <c r="E18" s="338"/>
      <c r="F18" s="339"/>
      <c r="G18" s="340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89"/>
      <c r="U18" s="347"/>
      <c r="V18" s="348"/>
      <c r="W18" s="348"/>
      <c r="X18" s="349"/>
      <c r="Y18" s="380"/>
      <c r="Z18" s="254"/>
      <c r="AA18" s="255"/>
      <c r="AB18" s="264"/>
    </row>
    <row r="19" spans="1:28" ht="9.9499999999999993" customHeight="1">
      <c r="A19" s="380"/>
      <c r="B19" s="380"/>
      <c r="C19" s="383"/>
      <c r="D19" s="384"/>
      <c r="E19" s="332" t="s">
        <v>6</v>
      </c>
      <c r="F19" s="333"/>
      <c r="G19" s="334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89"/>
      <c r="U19" s="341" t="s">
        <v>57</v>
      </c>
      <c r="V19" s="342"/>
      <c r="W19" s="342"/>
      <c r="X19" s="343"/>
      <c r="Y19" s="380"/>
      <c r="Z19" s="254"/>
      <c r="AA19" s="255"/>
      <c r="AB19" s="264"/>
    </row>
    <row r="20" spans="1:28" ht="9.9499999999999993" customHeight="1">
      <c r="A20" s="380"/>
      <c r="B20" s="380"/>
      <c r="C20" s="383"/>
      <c r="D20" s="384"/>
      <c r="E20" s="335"/>
      <c r="F20" s="336"/>
      <c r="G20" s="337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89"/>
      <c r="U20" s="344"/>
      <c r="V20" s="345"/>
      <c r="W20" s="345"/>
      <c r="X20" s="346"/>
      <c r="Y20" s="380"/>
      <c r="Z20" s="254"/>
      <c r="AA20" s="255"/>
      <c r="AB20" s="264"/>
    </row>
    <row r="21" spans="1:28" ht="9.9499999999999993" customHeight="1">
      <c r="A21" s="380"/>
      <c r="B21" s="380"/>
      <c r="C21" s="383"/>
      <c r="D21" s="384"/>
      <c r="E21" s="335"/>
      <c r="F21" s="336"/>
      <c r="G21" s="337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89"/>
      <c r="U21" s="347"/>
      <c r="V21" s="348"/>
      <c r="W21" s="348"/>
      <c r="X21" s="349"/>
      <c r="Y21" s="380"/>
      <c r="Z21" s="254"/>
      <c r="AA21" s="255"/>
      <c r="AB21" s="264"/>
    </row>
    <row r="22" spans="1:28" ht="9.9499999999999993" customHeight="1">
      <c r="A22" s="380"/>
      <c r="B22" s="380"/>
      <c r="C22" s="383"/>
      <c r="D22" s="384"/>
      <c r="E22" s="335"/>
      <c r="F22" s="336"/>
      <c r="G22" s="337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89"/>
      <c r="U22" s="350"/>
      <c r="V22" s="351"/>
      <c r="W22" s="351"/>
      <c r="X22" s="352"/>
      <c r="Y22" s="380"/>
      <c r="Z22" s="254"/>
      <c r="AA22" s="255"/>
      <c r="AB22" s="264"/>
    </row>
    <row r="23" spans="1:28" ht="9.9499999999999993" customHeight="1">
      <c r="A23" s="380"/>
      <c r="B23" s="380"/>
      <c r="C23" s="383"/>
      <c r="D23" s="384"/>
      <c r="E23" s="335"/>
      <c r="F23" s="336"/>
      <c r="G23" s="337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89"/>
      <c r="U23" s="353"/>
      <c r="V23" s="354"/>
      <c r="W23" s="354"/>
      <c r="X23" s="355"/>
      <c r="Y23" s="380"/>
      <c r="Z23" s="254"/>
      <c r="AA23" s="255"/>
      <c r="AB23" s="264"/>
    </row>
    <row r="24" spans="1:28" ht="9.9499999999999993" customHeight="1">
      <c r="A24" s="380"/>
      <c r="B24" s="380"/>
      <c r="C24" s="383"/>
      <c r="D24" s="384"/>
      <c r="E24" s="335"/>
      <c r="F24" s="336"/>
      <c r="G24" s="337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89"/>
      <c r="U24" s="356"/>
      <c r="V24" s="357"/>
      <c r="W24" s="357"/>
      <c r="X24" s="358"/>
      <c r="Y24" s="380"/>
      <c r="Z24" s="254"/>
      <c r="AA24" s="255"/>
      <c r="AB24" s="264"/>
    </row>
    <row r="25" spans="1:28" ht="9.9499999999999993" customHeight="1">
      <c r="A25" s="380"/>
      <c r="B25" s="380"/>
      <c r="C25" s="383"/>
      <c r="D25" s="384"/>
      <c r="E25" s="335"/>
      <c r="F25" s="336"/>
      <c r="G25" s="337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89"/>
      <c r="U25" s="350"/>
      <c r="V25" s="351"/>
      <c r="W25" s="351"/>
      <c r="X25" s="352"/>
      <c r="Y25" s="380"/>
      <c r="Z25" s="254"/>
      <c r="AA25" s="255"/>
      <c r="AB25" s="264"/>
    </row>
    <row r="26" spans="1:28" ht="9.9499999999999993" customHeight="1" thickBot="1">
      <c r="A26" s="380"/>
      <c r="B26" s="380"/>
      <c r="C26" s="383"/>
      <c r="D26" s="384"/>
      <c r="E26" s="338"/>
      <c r="F26" s="339"/>
      <c r="G26" s="340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89"/>
      <c r="U26" s="353"/>
      <c r="V26" s="354"/>
      <c r="W26" s="354"/>
      <c r="X26" s="355"/>
      <c r="Y26" s="380"/>
      <c r="Z26" s="254"/>
      <c r="AA26" s="255"/>
      <c r="AB26" s="264"/>
    </row>
    <row r="27" spans="1:28" ht="9.9499999999999993" customHeight="1">
      <c r="A27" s="380"/>
      <c r="B27" s="380"/>
      <c r="C27" s="383"/>
      <c r="D27" s="384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89"/>
      <c r="U27" s="356"/>
      <c r="V27" s="357"/>
      <c r="W27" s="357"/>
      <c r="X27" s="358"/>
      <c r="Y27" s="380"/>
      <c r="Z27" s="254"/>
      <c r="AA27" s="255"/>
      <c r="AB27" s="264"/>
    </row>
    <row r="28" spans="1:28" ht="9.9499999999999993" customHeight="1">
      <c r="A28" s="380"/>
      <c r="B28" s="380"/>
      <c r="C28" s="383"/>
      <c r="D28" s="384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89"/>
      <c r="U28" s="350"/>
      <c r="V28" s="351"/>
      <c r="W28" s="351"/>
      <c r="X28" s="352"/>
      <c r="Y28" s="380"/>
      <c r="Z28" s="254"/>
      <c r="AA28" s="255"/>
      <c r="AB28" s="264"/>
    </row>
    <row r="29" spans="1:28" ht="9.9499999999999993" customHeight="1">
      <c r="A29" s="380"/>
      <c r="B29" s="380"/>
      <c r="C29" s="383"/>
      <c r="D29" s="384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89"/>
      <c r="U29" s="353"/>
      <c r="V29" s="354"/>
      <c r="W29" s="354"/>
      <c r="X29" s="355"/>
      <c r="Y29" s="380"/>
      <c r="Z29" s="254"/>
      <c r="AA29" s="255"/>
      <c r="AB29" s="264"/>
    </row>
    <row r="30" spans="1:28" ht="9.9499999999999993" customHeight="1" thickBot="1">
      <c r="A30" s="380"/>
      <c r="B30" s="380"/>
      <c r="C30" s="383"/>
      <c r="D30" s="384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89"/>
      <c r="U30" s="368"/>
      <c r="V30" s="369"/>
      <c r="W30" s="369"/>
      <c r="X30" s="370"/>
      <c r="Y30" s="380"/>
      <c r="Z30" s="254"/>
      <c r="AA30" s="255"/>
      <c r="AB30" s="264"/>
    </row>
    <row r="31" spans="1:28" ht="9.9499999999999993" customHeight="1" thickBot="1">
      <c r="A31" s="380"/>
      <c r="B31" s="380"/>
      <c r="C31" s="383"/>
      <c r="D31" s="384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89"/>
      <c r="U31" s="42"/>
      <c r="V31" s="42"/>
      <c r="W31" s="42"/>
      <c r="Y31" s="380"/>
      <c r="Z31" s="254"/>
      <c r="AA31" s="255"/>
      <c r="AB31" s="264"/>
    </row>
    <row r="32" spans="1:28" ht="9.9499999999999993" customHeight="1" thickBot="1">
      <c r="A32" s="380"/>
      <c r="B32" s="380"/>
      <c r="C32" s="383"/>
      <c r="D32" s="384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89"/>
      <c r="U32" s="371" t="str">
        <f>C2&amp;" Finalists"</f>
        <v>100m Hurdles Finalists</v>
      </c>
      <c r="V32" s="372"/>
      <c r="W32" s="372"/>
      <c r="X32" s="373"/>
      <c r="Y32" s="380"/>
      <c r="Z32" s="254"/>
      <c r="AA32" s="255"/>
      <c r="AB32" s="264"/>
    </row>
    <row r="33" spans="1:29" ht="9.9499999999999993" customHeight="1">
      <c r="A33" s="323"/>
      <c r="B33" s="324" t="s">
        <v>11</v>
      </c>
      <c r="C33" s="383"/>
      <c r="D33" s="384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89"/>
      <c r="U33" s="374"/>
      <c r="V33" s="375"/>
      <c r="W33" s="375"/>
      <c r="X33" s="376"/>
      <c r="Y33" s="380"/>
      <c r="Z33" s="254"/>
      <c r="AA33" s="255"/>
      <c r="AB33" s="264"/>
    </row>
    <row r="34" spans="1:29" ht="9.9499999999999993" customHeight="1" thickBot="1">
      <c r="A34" s="323"/>
      <c r="B34" s="325"/>
      <c r="C34" s="383"/>
      <c r="D34" s="384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89"/>
      <c r="U34" s="68" t="s">
        <v>46</v>
      </c>
      <c r="V34" s="64" t="s">
        <v>1</v>
      </c>
      <c r="W34" s="198" t="s">
        <v>40</v>
      </c>
      <c r="X34" s="65" t="s">
        <v>8</v>
      </c>
      <c r="Y34" s="380"/>
      <c r="Z34" s="257"/>
      <c r="AA34" s="258"/>
      <c r="AB34" s="265"/>
    </row>
    <row r="35" spans="1:29" ht="9.9499999999999993" customHeight="1" thickBot="1">
      <c r="A35" s="323"/>
      <c r="B35" s="161">
        <v>1</v>
      </c>
      <c r="C35" s="383"/>
      <c r="D35" s="384"/>
      <c r="E35" s="326" t="str">
        <f>C2&amp;" Final"</f>
        <v>100m Hurdles Final</v>
      </c>
      <c r="G35" s="46">
        <v>1</v>
      </c>
      <c r="H35" s="47" t="str">
        <f t="shared" si="0"/>
        <v>Callum Egan</v>
      </c>
      <c r="I35" s="47" t="str">
        <f t="shared" si="1"/>
        <v>St C Danes</v>
      </c>
      <c r="J35" s="274">
        <v>630</v>
      </c>
      <c r="K35" s="246">
        <v>13.84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>YES</v>
      </c>
      <c r="O35" s="63"/>
      <c r="P35" s="329" t="str">
        <f ca="1">Entries!$A$1</f>
        <v>U17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Callum Egan</v>
      </c>
      <c r="W35" s="79" t="str">
        <f>IFERROR(INDEX($I$3:$I$34,MATCH($B35,$P$3:$P$34,0)),"")</f>
        <v>St C Danes</v>
      </c>
      <c r="X35" s="48">
        <f>IFERROR(INDEX($J$3:$J$34,MATCH($B35,$P$3:$P$34,0)),"")</f>
        <v>630</v>
      </c>
      <c r="Y35" s="380"/>
      <c r="Z35" s="228"/>
      <c r="AA35" s="228"/>
      <c r="AB35" s="296"/>
    </row>
    <row r="36" spans="1:29" ht="9.9499999999999993" customHeight="1" thickBot="1">
      <c r="A36" s="323"/>
      <c r="B36" s="43">
        <v>2</v>
      </c>
      <c r="C36" s="383"/>
      <c r="D36" s="384"/>
      <c r="E36" s="327"/>
      <c r="G36" s="37">
        <v>2</v>
      </c>
      <c r="H36" s="34" t="str">
        <f t="shared" si="0"/>
        <v>Ben  Emms</v>
      </c>
      <c r="I36" s="200" t="str">
        <f t="shared" si="1"/>
        <v>RBA</v>
      </c>
      <c r="J36" s="275">
        <v>407</v>
      </c>
      <c r="K36" s="248">
        <v>13.96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>YES</v>
      </c>
      <c r="O36" s="159"/>
      <c r="P36" s="33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>Ben  Emms</v>
      </c>
      <c r="W36" s="198" t="str">
        <f t="shared" ref="W36:W42" si="14">IFERROR(INDEX($I$3:$I$34,MATCH($B36,$P$3:$P$34,0)),"")</f>
        <v>RBA</v>
      </c>
      <c r="X36" s="65">
        <f>IFERROR(INDEX($J$3:$J$34,MATCH($B36,$P$3:$P$34,0)),"")</f>
        <v>407</v>
      </c>
      <c r="Y36" s="380"/>
      <c r="Z36" s="318" t="s">
        <v>51</v>
      </c>
      <c r="AA36" s="319" t="s">
        <v>50</v>
      </c>
      <c r="AB36" s="320"/>
    </row>
    <row r="37" spans="1:29" ht="9.9499999999999993" customHeight="1" thickBot="1">
      <c r="A37" s="323"/>
      <c r="B37" s="43">
        <v>3</v>
      </c>
      <c r="C37" s="383"/>
      <c r="D37" s="384"/>
      <c r="E37" s="327"/>
      <c r="G37" s="135">
        <v>3</v>
      </c>
      <c r="H37" s="136" t="str">
        <f t="shared" si="0"/>
        <v xml:space="preserve">Haydan  London </v>
      </c>
      <c r="I37" s="201" t="str">
        <f t="shared" si="1"/>
        <v xml:space="preserve">Aldenham </v>
      </c>
      <c r="J37" s="275">
        <v>10</v>
      </c>
      <c r="K37" s="248">
        <v>14.18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0"/>
      <c r="Q37" s="227"/>
      <c r="R37" s="227"/>
      <c r="S37" s="227"/>
      <c r="T37" s="70"/>
      <c r="U37" s="68">
        <v>3</v>
      </c>
      <c r="V37" s="64" t="str">
        <f t="shared" si="13"/>
        <v xml:space="preserve">Haydan  London </v>
      </c>
      <c r="W37" s="198" t="str">
        <f t="shared" si="14"/>
        <v xml:space="preserve">Aldenham </v>
      </c>
      <c r="X37" s="65">
        <f t="shared" ref="X37:X42" si="15">IFERROR(INDEX($J$3:$J$34,MATCH($B37,$P$3:$P$34,0)),"")</f>
        <v>10</v>
      </c>
      <c r="Y37" s="380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3"/>
      <c r="B38" s="43">
        <v>4</v>
      </c>
      <c r="C38" s="385"/>
      <c r="D38" s="386"/>
      <c r="E38" s="327"/>
      <c r="G38" s="137">
        <v>4</v>
      </c>
      <c r="H38" s="39" t="str">
        <f t="shared" si="0"/>
        <v>James Mendlesohn</v>
      </c>
      <c r="I38" s="202" t="str">
        <f t="shared" si="1"/>
        <v xml:space="preserve">St Albans School </v>
      </c>
      <c r="J38" s="275">
        <v>586</v>
      </c>
      <c r="K38" s="248">
        <v>14.87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0"/>
      <c r="Q38" s="227"/>
      <c r="R38" s="227"/>
      <c r="S38" s="227"/>
      <c r="T38" s="70"/>
      <c r="U38" s="68">
        <v>6</v>
      </c>
      <c r="V38" s="64" t="str">
        <f t="shared" si="13"/>
        <v>James Mendlesohn</v>
      </c>
      <c r="W38" s="198" t="str">
        <f t="shared" si="14"/>
        <v xml:space="preserve">St Albans School </v>
      </c>
      <c r="X38" s="65">
        <f t="shared" si="15"/>
        <v>586</v>
      </c>
      <c r="Y38" s="380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3"/>
      <c r="B39" s="43">
        <v>5</v>
      </c>
      <c r="C39" s="321" t="s">
        <v>18</v>
      </c>
      <c r="D39" s="322"/>
      <c r="E39" s="327"/>
      <c r="G39" s="27">
        <v>5</v>
      </c>
      <c r="H39" s="35" t="str">
        <f t="shared" si="0"/>
        <v xml:space="preserve">Toby  Martin </v>
      </c>
      <c r="I39" s="203" t="str">
        <f t="shared" si="1"/>
        <v xml:space="preserve">St George's School </v>
      </c>
      <c r="J39" s="275">
        <v>661</v>
      </c>
      <c r="K39" s="248">
        <v>14.87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0"/>
      <c r="Q39" s="227"/>
      <c r="R39" s="227"/>
      <c r="S39" s="227"/>
      <c r="T39" s="70"/>
      <c r="U39" s="68">
        <v>2</v>
      </c>
      <c r="V39" s="64" t="str">
        <f t="shared" si="13"/>
        <v xml:space="preserve">Toby  Martin </v>
      </c>
      <c r="W39" s="198" t="str">
        <f t="shared" si="14"/>
        <v xml:space="preserve">St George's School </v>
      </c>
      <c r="X39" s="65">
        <f t="shared" si="15"/>
        <v>661</v>
      </c>
      <c r="Y39" s="380"/>
      <c r="Z39" s="41"/>
      <c r="AA39" s="41"/>
      <c r="AC39" s="41"/>
    </row>
    <row r="40" spans="1:29" ht="9.9499999999999993" customHeight="1">
      <c r="A40" s="323"/>
      <c r="B40" s="43">
        <v>6</v>
      </c>
      <c r="C40" s="95" t="s">
        <v>15</v>
      </c>
      <c r="D40" s="260">
        <v>13.4</v>
      </c>
      <c r="E40" s="327"/>
      <c r="G40" s="27">
        <v>6</v>
      </c>
      <c r="H40" s="35" t="str">
        <f t="shared" si="0"/>
        <v>Lucas  Titchmarsh</v>
      </c>
      <c r="I40" s="203" t="str">
        <f t="shared" si="1"/>
        <v>Chancellor's</v>
      </c>
      <c r="J40" s="275">
        <v>164</v>
      </c>
      <c r="K40" s="248">
        <v>14.96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159"/>
      <c r="P40" s="330"/>
      <c r="Q40" s="227"/>
      <c r="R40" s="227"/>
      <c r="S40" s="227"/>
      <c r="T40" s="70"/>
      <c r="U40" s="68">
        <v>7</v>
      </c>
      <c r="V40" s="64" t="str">
        <f t="shared" si="13"/>
        <v>Lucas  Titchmarsh</v>
      </c>
      <c r="W40" s="198" t="str">
        <f t="shared" si="14"/>
        <v>Chancellor's</v>
      </c>
      <c r="X40" s="65">
        <f t="shared" si="15"/>
        <v>164</v>
      </c>
      <c r="Y40" s="380"/>
      <c r="Z40" s="41"/>
      <c r="AA40" s="41"/>
    </row>
    <row r="41" spans="1:29" ht="9.9499999999999993" customHeight="1">
      <c r="A41" s="323"/>
      <c r="B41" s="43">
        <v>7</v>
      </c>
      <c r="C41" s="96" t="s">
        <v>17</v>
      </c>
      <c r="D41" s="261">
        <v>13.5</v>
      </c>
      <c r="E41" s="327"/>
      <c r="G41" s="27">
        <v>7</v>
      </c>
      <c r="H41" s="35" t="str">
        <f t="shared" si="0"/>
        <v xml:space="preserve">Maksymilian Swiatkowski </v>
      </c>
      <c r="I41" s="203" t="str">
        <f t="shared" si="1"/>
        <v>Nicholas Breakspear</v>
      </c>
      <c r="J41" s="275">
        <v>357</v>
      </c>
      <c r="K41" s="248">
        <v>15.71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159"/>
      <c r="P41" s="330"/>
      <c r="Q41" s="227"/>
      <c r="R41" s="227"/>
      <c r="S41" s="227"/>
      <c r="T41" s="70"/>
      <c r="U41" s="68">
        <v>1</v>
      </c>
      <c r="V41" s="64" t="str">
        <f t="shared" si="13"/>
        <v xml:space="preserve">Maksymilian Swiatkowski </v>
      </c>
      <c r="W41" s="198" t="str">
        <f t="shared" si="14"/>
        <v>Nicholas Breakspear</v>
      </c>
      <c r="X41" s="65">
        <f t="shared" si="15"/>
        <v>357</v>
      </c>
      <c r="Y41" s="380"/>
      <c r="Z41" s="41"/>
      <c r="AA41" s="41"/>
    </row>
    <row r="42" spans="1:29" ht="9.9499999999999993" customHeight="1" thickBot="1">
      <c r="A42" s="323"/>
      <c r="B42" s="45">
        <v>8</v>
      </c>
      <c r="C42" s="97" t="s">
        <v>16</v>
      </c>
      <c r="D42" s="262">
        <v>14</v>
      </c>
      <c r="E42" s="32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1"/>
      <c r="Q42" s="227"/>
      <c r="R42" s="227"/>
      <c r="S42" s="227"/>
      <c r="T42" s="70"/>
      <c r="U42" s="69">
        <v>8</v>
      </c>
      <c r="V42" s="66" t="str">
        <f t="shared" si="13"/>
        <v>George Ball</v>
      </c>
      <c r="W42" s="199" t="str">
        <f t="shared" si="14"/>
        <v xml:space="preserve">St Albans School </v>
      </c>
      <c r="X42" s="67">
        <f t="shared" si="15"/>
        <v>584</v>
      </c>
      <c r="Y42" s="380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118" priority="11" operator="between">
      <formula>1.9</formula>
      <formula>2.1</formula>
    </cfRule>
    <cfRule type="cellIs" dxfId="117" priority="12" operator="between">
      <formula>0.9</formula>
      <formula>1.1</formula>
    </cfRule>
  </conditionalFormatting>
  <conditionalFormatting sqref="O3:O42">
    <cfRule type="cellIs" dxfId="116" priority="1" operator="between">
      <formula>2.9</formula>
      <formula>3.1</formula>
    </cfRule>
  </conditionalFormatting>
  <conditionalFormatting sqref="O19:O34">
    <cfRule type="cellIs" dxfId="115" priority="5" operator="between">
      <formula>1.9</formula>
      <formula>2.1</formula>
    </cfRule>
    <cfRule type="cellIs" dxfId="114" priority="6" operator="between">
      <formula>0.9</formula>
      <formula>1.1</formula>
    </cfRule>
  </conditionalFormatting>
  <conditionalFormatting sqref="O35:O42">
    <cfRule type="cellIs" dxfId="113" priority="2" operator="between">
      <formula>1.9</formula>
      <formula>2.1</formula>
    </cfRule>
    <cfRule type="cellIs" dxfId="1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B10" zoomScaleNormal="100" workbookViewId="0">
      <selection activeCell="K39" sqref="K39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29" width="28.85546875" style="8" customWidth="1"/>
    <col min="30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41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58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89"/>
      <c r="U2" s="390" t="s">
        <v>12</v>
      </c>
      <c r="V2" s="391"/>
      <c r="W2" s="391"/>
      <c r="X2" s="392"/>
      <c r="Y2" s="380"/>
      <c r="Z2" s="318" t="s">
        <v>13</v>
      </c>
      <c r="AA2" s="319"/>
      <c r="AB2" s="320"/>
    </row>
    <row r="3" spans="1:28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89"/>
      <c r="U3" s="393"/>
      <c r="V3" s="394"/>
      <c r="W3" s="394"/>
      <c r="X3" s="395"/>
      <c r="Y3" s="380"/>
      <c r="Z3" s="254">
        <v>10</v>
      </c>
      <c r="AA3" s="255" t="s">
        <v>104</v>
      </c>
      <c r="AB3" s="256" t="s">
        <v>105</v>
      </c>
    </row>
    <row r="4" spans="1:28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89"/>
      <c r="U4" s="377" t="s">
        <v>20</v>
      </c>
      <c r="V4" s="378"/>
      <c r="W4" s="378"/>
      <c r="X4" s="379"/>
      <c r="Y4" s="380"/>
      <c r="Z4" s="254">
        <v>241</v>
      </c>
      <c r="AA4" s="255" t="s">
        <v>119</v>
      </c>
      <c r="AB4" s="256" t="s">
        <v>109</v>
      </c>
    </row>
    <row r="5" spans="1:28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89"/>
      <c r="U5" s="344"/>
      <c r="V5" s="345"/>
      <c r="W5" s="345"/>
      <c r="X5" s="346"/>
      <c r="Y5" s="380"/>
      <c r="Z5" s="254">
        <v>406</v>
      </c>
      <c r="AA5" s="255" t="s">
        <v>120</v>
      </c>
      <c r="AB5" s="256" t="s">
        <v>112</v>
      </c>
    </row>
    <row r="6" spans="1:28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89"/>
      <c r="U6" s="347"/>
      <c r="V6" s="348"/>
      <c r="W6" s="348"/>
      <c r="X6" s="349"/>
      <c r="Y6" s="380"/>
      <c r="Z6" s="254">
        <v>702</v>
      </c>
      <c r="AA6" s="255" t="s">
        <v>84</v>
      </c>
      <c r="AB6" s="256" t="s">
        <v>85</v>
      </c>
    </row>
    <row r="7" spans="1:28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89"/>
      <c r="U7" s="341" t="s">
        <v>54</v>
      </c>
      <c r="V7" s="342"/>
      <c r="W7" s="342"/>
      <c r="X7" s="343"/>
      <c r="Y7" s="380"/>
      <c r="Z7" s="254"/>
      <c r="AA7" s="255"/>
      <c r="AB7" s="256"/>
    </row>
    <row r="8" spans="1:28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89"/>
      <c r="U8" s="344"/>
      <c r="V8" s="345"/>
      <c r="W8" s="345"/>
      <c r="X8" s="346"/>
      <c r="Y8" s="380"/>
      <c r="Z8" s="254"/>
      <c r="AA8" s="255"/>
      <c r="AB8" s="256"/>
    </row>
    <row r="9" spans="1:28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89"/>
      <c r="U9" s="347"/>
      <c r="V9" s="348"/>
      <c r="W9" s="348"/>
      <c r="X9" s="349"/>
      <c r="Y9" s="380"/>
      <c r="Z9" s="254"/>
      <c r="AA9" s="255"/>
      <c r="AB9" s="256"/>
    </row>
    <row r="10" spans="1:28" ht="9.9499999999999993" customHeight="1" thickBot="1">
      <c r="A10" s="380"/>
      <c r="B10" s="380"/>
      <c r="C10" s="383"/>
      <c r="D10" s="384"/>
      <c r="E10" s="338"/>
      <c r="F10" s="339"/>
      <c r="G10" s="340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89"/>
      <c r="U10" s="341" t="s">
        <v>53</v>
      </c>
      <c r="V10" s="342"/>
      <c r="W10" s="342"/>
      <c r="X10" s="343"/>
      <c r="Y10" s="380"/>
      <c r="Z10" s="254"/>
      <c r="AA10" s="255"/>
      <c r="AB10" s="256"/>
    </row>
    <row r="11" spans="1:28" ht="9.9499999999999993" customHeight="1">
      <c r="A11" s="380"/>
      <c r="B11" s="380"/>
      <c r="C11" s="383"/>
      <c r="D11" s="384"/>
      <c r="E11" s="332" t="s">
        <v>4</v>
      </c>
      <c r="F11" s="333"/>
      <c r="G11" s="334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89"/>
      <c r="U11" s="344"/>
      <c r="V11" s="345"/>
      <c r="W11" s="345"/>
      <c r="X11" s="346"/>
      <c r="Y11" s="380"/>
      <c r="Z11" s="254"/>
      <c r="AA11" s="255"/>
      <c r="AB11" s="256"/>
    </row>
    <row r="12" spans="1:28" ht="9.9499999999999993" customHeight="1">
      <c r="A12" s="380"/>
      <c r="B12" s="380"/>
      <c r="C12" s="383"/>
      <c r="D12" s="384"/>
      <c r="E12" s="335"/>
      <c r="F12" s="336"/>
      <c r="G12" s="337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89"/>
      <c r="U12" s="347"/>
      <c r="V12" s="348"/>
      <c r="W12" s="348"/>
      <c r="X12" s="349"/>
      <c r="Y12" s="380"/>
      <c r="Z12" s="254"/>
      <c r="AA12" s="255"/>
      <c r="AB12" s="256"/>
    </row>
    <row r="13" spans="1:28" ht="9.9499999999999993" customHeight="1">
      <c r="A13" s="380"/>
      <c r="B13" s="380"/>
      <c r="C13" s="383"/>
      <c r="D13" s="384"/>
      <c r="E13" s="335"/>
      <c r="F13" s="336"/>
      <c r="G13" s="337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89"/>
      <c r="U13" s="341" t="s">
        <v>55</v>
      </c>
      <c r="V13" s="342"/>
      <c r="W13" s="342"/>
      <c r="X13" s="343"/>
      <c r="Y13" s="380"/>
      <c r="Z13" s="254"/>
      <c r="AA13" s="255"/>
      <c r="AB13" s="256"/>
    </row>
    <row r="14" spans="1:28" ht="9.9499999999999993" customHeight="1">
      <c r="A14" s="380"/>
      <c r="B14" s="380"/>
      <c r="C14" s="383"/>
      <c r="D14" s="384"/>
      <c r="E14" s="335"/>
      <c r="F14" s="336"/>
      <c r="G14" s="337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89"/>
      <c r="U14" s="344"/>
      <c r="V14" s="345"/>
      <c r="W14" s="345"/>
      <c r="X14" s="346"/>
      <c r="Y14" s="380"/>
      <c r="Z14" s="254"/>
      <c r="AA14" s="255"/>
      <c r="AB14" s="256"/>
    </row>
    <row r="15" spans="1:28" ht="9.9499999999999993" customHeight="1">
      <c r="A15" s="380"/>
      <c r="B15" s="380"/>
      <c r="C15" s="383"/>
      <c r="D15" s="384"/>
      <c r="E15" s="335"/>
      <c r="F15" s="336"/>
      <c r="G15" s="337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89"/>
      <c r="U15" s="347"/>
      <c r="V15" s="348"/>
      <c r="W15" s="348"/>
      <c r="X15" s="349"/>
      <c r="Y15" s="380"/>
      <c r="Z15" s="254"/>
      <c r="AA15" s="255"/>
      <c r="AB15" s="256"/>
    </row>
    <row r="16" spans="1:28" ht="9.9499999999999993" customHeight="1">
      <c r="A16" s="380"/>
      <c r="B16" s="380"/>
      <c r="C16" s="383"/>
      <c r="D16" s="384"/>
      <c r="E16" s="335"/>
      <c r="F16" s="336"/>
      <c r="G16" s="337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89"/>
      <c r="U16" s="341" t="s">
        <v>56</v>
      </c>
      <c r="V16" s="342"/>
      <c r="W16" s="342"/>
      <c r="X16" s="343"/>
      <c r="Y16" s="380"/>
      <c r="Z16" s="254"/>
      <c r="AA16" s="255"/>
      <c r="AB16" s="256"/>
    </row>
    <row r="17" spans="1:28" ht="9.9499999999999993" customHeight="1">
      <c r="A17" s="380"/>
      <c r="B17" s="380"/>
      <c r="C17" s="383"/>
      <c r="D17" s="384"/>
      <c r="E17" s="335"/>
      <c r="F17" s="336"/>
      <c r="G17" s="337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89"/>
      <c r="U17" s="344"/>
      <c r="V17" s="345"/>
      <c r="W17" s="345"/>
      <c r="X17" s="346"/>
      <c r="Y17" s="380"/>
      <c r="Z17" s="254"/>
      <c r="AA17" s="255"/>
      <c r="AB17" s="256"/>
    </row>
    <row r="18" spans="1:28" ht="9.9499999999999993" customHeight="1" thickBot="1">
      <c r="A18" s="380"/>
      <c r="B18" s="380"/>
      <c r="C18" s="383"/>
      <c r="D18" s="384"/>
      <c r="E18" s="338"/>
      <c r="F18" s="339"/>
      <c r="G18" s="340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89"/>
      <c r="U18" s="347"/>
      <c r="V18" s="348"/>
      <c r="W18" s="348"/>
      <c r="X18" s="349"/>
      <c r="Y18" s="380"/>
      <c r="Z18" s="254"/>
      <c r="AA18" s="255"/>
      <c r="AB18" s="256"/>
    </row>
    <row r="19" spans="1:28" ht="9.9499999999999993" customHeight="1">
      <c r="A19" s="380"/>
      <c r="B19" s="380"/>
      <c r="C19" s="383"/>
      <c r="D19" s="384"/>
      <c r="E19" s="332" t="s">
        <v>6</v>
      </c>
      <c r="F19" s="333"/>
      <c r="G19" s="334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89"/>
      <c r="U19" s="341" t="s">
        <v>57</v>
      </c>
      <c r="V19" s="342"/>
      <c r="W19" s="342"/>
      <c r="X19" s="343"/>
      <c r="Y19" s="380"/>
      <c r="Z19" s="254"/>
      <c r="AA19" s="255"/>
      <c r="AB19" s="256"/>
    </row>
    <row r="20" spans="1:28" ht="9.9499999999999993" customHeight="1">
      <c r="A20" s="380"/>
      <c r="B20" s="380"/>
      <c r="C20" s="383"/>
      <c r="D20" s="384"/>
      <c r="E20" s="335"/>
      <c r="F20" s="336"/>
      <c r="G20" s="337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89"/>
      <c r="U20" s="344"/>
      <c r="V20" s="345"/>
      <c r="W20" s="345"/>
      <c r="X20" s="346"/>
      <c r="Y20" s="380"/>
      <c r="Z20" s="254"/>
      <c r="AA20" s="255"/>
      <c r="AB20" s="256"/>
    </row>
    <row r="21" spans="1:28" ht="9.9499999999999993" customHeight="1">
      <c r="A21" s="380"/>
      <c r="B21" s="380"/>
      <c r="C21" s="383"/>
      <c r="D21" s="384"/>
      <c r="E21" s="335"/>
      <c r="F21" s="336"/>
      <c r="G21" s="337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89"/>
      <c r="U21" s="347"/>
      <c r="V21" s="348"/>
      <c r="W21" s="348"/>
      <c r="X21" s="349"/>
      <c r="Y21" s="380"/>
      <c r="Z21" s="254"/>
      <c r="AA21" s="255"/>
      <c r="AB21" s="256"/>
    </row>
    <row r="22" spans="1:28" ht="9.9499999999999993" customHeight="1">
      <c r="A22" s="380"/>
      <c r="B22" s="380"/>
      <c r="C22" s="383"/>
      <c r="D22" s="384"/>
      <c r="E22" s="335"/>
      <c r="F22" s="336"/>
      <c r="G22" s="337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89"/>
      <c r="U22" s="350"/>
      <c r="V22" s="351"/>
      <c r="W22" s="351"/>
      <c r="X22" s="352"/>
      <c r="Y22" s="380"/>
      <c r="Z22" s="254"/>
      <c r="AA22" s="255"/>
      <c r="AB22" s="256"/>
    </row>
    <row r="23" spans="1:28" ht="9.9499999999999993" customHeight="1">
      <c r="A23" s="380"/>
      <c r="B23" s="380"/>
      <c r="C23" s="383"/>
      <c r="D23" s="384"/>
      <c r="E23" s="335"/>
      <c r="F23" s="336"/>
      <c r="G23" s="337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89"/>
      <c r="U23" s="353"/>
      <c r="V23" s="354"/>
      <c r="W23" s="354"/>
      <c r="X23" s="355"/>
      <c r="Y23" s="380"/>
      <c r="Z23" s="254"/>
      <c r="AA23" s="255"/>
      <c r="AB23" s="256"/>
    </row>
    <row r="24" spans="1:28" ht="9.9499999999999993" customHeight="1">
      <c r="A24" s="380"/>
      <c r="B24" s="380"/>
      <c r="C24" s="383"/>
      <c r="D24" s="384"/>
      <c r="E24" s="335"/>
      <c r="F24" s="336"/>
      <c r="G24" s="337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89"/>
      <c r="U24" s="356"/>
      <c r="V24" s="357"/>
      <c r="W24" s="357"/>
      <c r="X24" s="358"/>
      <c r="Y24" s="380"/>
      <c r="Z24" s="254"/>
      <c r="AA24" s="255"/>
      <c r="AB24" s="256"/>
    </row>
    <row r="25" spans="1:28" ht="9.9499999999999993" customHeight="1">
      <c r="A25" s="380"/>
      <c r="B25" s="380"/>
      <c r="C25" s="383"/>
      <c r="D25" s="384"/>
      <c r="E25" s="335"/>
      <c r="F25" s="336"/>
      <c r="G25" s="337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89"/>
      <c r="U25" s="350"/>
      <c r="V25" s="351"/>
      <c r="W25" s="351"/>
      <c r="X25" s="352"/>
      <c r="Y25" s="380"/>
      <c r="Z25" s="254"/>
      <c r="AA25" s="255"/>
      <c r="AB25" s="256"/>
    </row>
    <row r="26" spans="1:28" ht="9.9499999999999993" customHeight="1" thickBot="1">
      <c r="A26" s="380"/>
      <c r="B26" s="380"/>
      <c r="C26" s="383"/>
      <c r="D26" s="384"/>
      <c r="E26" s="338"/>
      <c r="F26" s="339"/>
      <c r="G26" s="340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89"/>
      <c r="U26" s="353"/>
      <c r="V26" s="354"/>
      <c r="W26" s="354"/>
      <c r="X26" s="355"/>
      <c r="Y26" s="380"/>
      <c r="Z26" s="254"/>
      <c r="AA26" s="255"/>
      <c r="AB26" s="256"/>
    </row>
    <row r="27" spans="1:28" ht="9.9499999999999993" customHeight="1">
      <c r="A27" s="380"/>
      <c r="B27" s="380"/>
      <c r="C27" s="383"/>
      <c r="D27" s="384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89"/>
      <c r="U27" s="356"/>
      <c r="V27" s="357"/>
      <c r="W27" s="357"/>
      <c r="X27" s="358"/>
      <c r="Y27" s="380"/>
      <c r="Z27" s="254"/>
      <c r="AA27" s="255"/>
      <c r="AB27" s="256"/>
    </row>
    <row r="28" spans="1:28" ht="9.9499999999999993" customHeight="1">
      <c r="A28" s="380"/>
      <c r="B28" s="380"/>
      <c r="C28" s="383"/>
      <c r="D28" s="384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89"/>
      <c r="U28" s="350"/>
      <c r="V28" s="351"/>
      <c r="W28" s="351"/>
      <c r="X28" s="352"/>
      <c r="Y28" s="380"/>
      <c r="Z28" s="254"/>
      <c r="AA28" s="255"/>
      <c r="AB28" s="256"/>
    </row>
    <row r="29" spans="1:28" ht="9.9499999999999993" customHeight="1">
      <c r="A29" s="380"/>
      <c r="B29" s="380"/>
      <c r="C29" s="383"/>
      <c r="D29" s="384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89"/>
      <c r="U29" s="353"/>
      <c r="V29" s="354"/>
      <c r="W29" s="354"/>
      <c r="X29" s="355"/>
      <c r="Y29" s="380"/>
      <c r="Z29" s="254"/>
      <c r="AA29" s="255"/>
      <c r="AB29" s="256"/>
    </row>
    <row r="30" spans="1:28" ht="9.9499999999999993" customHeight="1" thickBot="1">
      <c r="A30" s="380"/>
      <c r="B30" s="380"/>
      <c r="C30" s="383"/>
      <c r="D30" s="384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89"/>
      <c r="U30" s="368"/>
      <c r="V30" s="369"/>
      <c r="W30" s="369"/>
      <c r="X30" s="370"/>
      <c r="Y30" s="380"/>
      <c r="Z30" s="254"/>
      <c r="AA30" s="255"/>
      <c r="AB30" s="256"/>
    </row>
    <row r="31" spans="1:28" ht="9.9499999999999993" customHeight="1" thickBot="1">
      <c r="A31" s="380"/>
      <c r="B31" s="380"/>
      <c r="C31" s="383"/>
      <c r="D31" s="384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89"/>
      <c r="U31" s="42"/>
      <c r="V31" s="42"/>
      <c r="W31" s="42"/>
      <c r="Y31" s="380"/>
      <c r="Z31" s="254"/>
      <c r="AA31" s="255"/>
      <c r="AB31" s="256"/>
    </row>
    <row r="32" spans="1:28" ht="9.9499999999999993" customHeight="1" thickBot="1">
      <c r="A32" s="380"/>
      <c r="B32" s="380"/>
      <c r="C32" s="383"/>
      <c r="D32" s="384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89"/>
      <c r="U32" s="371" t="str">
        <f>C2&amp;" Finalists"</f>
        <v>400m Hurdles Finalists</v>
      </c>
      <c r="V32" s="372"/>
      <c r="W32" s="372"/>
      <c r="X32" s="373"/>
      <c r="Y32" s="380"/>
      <c r="Z32" s="254"/>
      <c r="AA32" s="255"/>
      <c r="AB32" s="256"/>
    </row>
    <row r="33" spans="1:29" ht="9.9499999999999993" customHeight="1">
      <c r="A33" s="323"/>
      <c r="B33" s="324" t="s">
        <v>11</v>
      </c>
      <c r="C33" s="383"/>
      <c r="D33" s="384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89"/>
      <c r="U33" s="374"/>
      <c r="V33" s="375"/>
      <c r="W33" s="375"/>
      <c r="X33" s="376"/>
      <c r="Y33" s="380"/>
      <c r="Z33" s="254"/>
      <c r="AA33" s="255"/>
      <c r="AB33" s="256"/>
    </row>
    <row r="34" spans="1:29" ht="9.9499999999999993" customHeight="1" thickBot="1">
      <c r="A34" s="323"/>
      <c r="B34" s="325"/>
      <c r="C34" s="383"/>
      <c r="D34" s="384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89"/>
      <c r="U34" s="68" t="s">
        <v>46</v>
      </c>
      <c r="V34" s="64" t="s">
        <v>1</v>
      </c>
      <c r="W34" s="198" t="s">
        <v>40</v>
      </c>
      <c r="X34" s="65" t="s">
        <v>8</v>
      </c>
      <c r="Y34" s="380"/>
      <c r="Z34" s="257"/>
      <c r="AA34" s="258"/>
      <c r="AB34" s="259"/>
    </row>
    <row r="35" spans="1:29" ht="9.9499999999999993" customHeight="1" thickBot="1">
      <c r="A35" s="323"/>
      <c r="B35" s="161">
        <v>1</v>
      </c>
      <c r="C35" s="383"/>
      <c r="D35" s="384"/>
      <c r="E35" s="326" t="str">
        <f>C2&amp;" Final"</f>
        <v>400m Hurdles Final</v>
      </c>
      <c r="G35" s="46">
        <v>1</v>
      </c>
      <c r="H35" s="47" t="str">
        <f t="shared" si="0"/>
        <v>MAX CHISHOLM</v>
      </c>
      <c r="I35" s="47" t="str">
        <f t="shared" si="1"/>
        <v>STANBOROUGH</v>
      </c>
      <c r="J35" s="274">
        <v>702</v>
      </c>
      <c r="K35" s="299">
        <v>61.5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3"/>
      <c r="P35" s="329" t="str">
        <f ca="1">Entries!$A$1</f>
        <v>U17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80"/>
      <c r="Z35" s="228"/>
      <c r="AA35" s="228"/>
      <c r="AB35" s="228"/>
    </row>
    <row r="36" spans="1:29" ht="9.9499999999999993" customHeight="1" thickBot="1">
      <c r="A36" s="323"/>
      <c r="B36" s="43">
        <v>2</v>
      </c>
      <c r="C36" s="383"/>
      <c r="D36" s="384"/>
      <c r="E36" s="327"/>
      <c r="G36" s="37">
        <v>2</v>
      </c>
      <c r="H36" s="34" t="str">
        <f t="shared" si="0"/>
        <v/>
      </c>
      <c r="I36" s="200" t="str">
        <f t="shared" si="1"/>
        <v/>
      </c>
      <c r="J36" s="275"/>
      <c r="K36" s="248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159"/>
      <c r="P36" s="33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80"/>
      <c r="Z36" s="318" t="s">
        <v>51</v>
      </c>
      <c r="AA36" s="319" t="s">
        <v>50</v>
      </c>
      <c r="AB36" s="320"/>
    </row>
    <row r="37" spans="1:29" ht="9.9499999999999993" customHeight="1" thickBot="1">
      <c r="A37" s="323"/>
      <c r="B37" s="43">
        <v>3</v>
      </c>
      <c r="C37" s="383"/>
      <c r="D37" s="384"/>
      <c r="E37" s="327"/>
      <c r="G37" s="135">
        <v>3</v>
      </c>
      <c r="H37" s="136" t="str">
        <f t="shared" si="0"/>
        <v/>
      </c>
      <c r="I37" s="201" t="str">
        <f t="shared" si="1"/>
        <v/>
      </c>
      <c r="J37" s="275"/>
      <c r="K37" s="248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/>
      <c r="P37" s="33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80"/>
      <c r="Z37" s="253">
        <v>702</v>
      </c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3"/>
      <c r="B38" s="43">
        <v>4</v>
      </c>
      <c r="C38" s="385"/>
      <c r="D38" s="386"/>
      <c r="E38" s="327"/>
      <c r="G38" s="137">
        <v>4</v>
      </c>
      <c r="H38" s="39" t="str">
        <f t="shared" si="0"/>
        <v/>
      </c>
      <c r="I38" s="202" t="str">
        <f t="shared" si="1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3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80"/>
      <c r="Z38" s="277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3"/>
      <c r="B39" s="43">
        <v>5</v>
      </c>
      <c r="C39" s="321" t="s">
        <v>18</v>
      </c>
      <c r="D39" s="322"/>
      <c r="E39" s="327"/>
      <c r="G39" s="27">
        <v>5</v>
      </c>
      <c r="H39" s="35" t="str">
        <f t="shared" si="0"/>
        <v/>
      </c>
      <c r="I39" s="203" t="str">
        <f t="shared" si="1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3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80"/>
      <c r="Z39" s="41"/>
      <c r="AA39" s="41"/>
      <c r="AC39" s="41"/>
    </row>
    <row r="40" spans="1:29" ht="9.9499999999999993" customHeight="1">
      <c r="A40" s="323"/>
      <c r="B40" s="43">
        <v>6</v>
      </c>
      <c r="C40" s="95" t="s">
        <v>15</v>
      </c>
      <c r="D40" s="260">
        <v>55.9</v>
      </c>
      <c r="E40" s="32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3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80"/>
      <c r="Z40" s="41"/>
      <c r="AA40" s="41"/>
    </row>
    <row r="41" spans="1:29" ht="9.9499999999999993" customHeight="1">
      <c r="A41" s="323"/>
      <c r="B41" s="43">
        <v>7</v>
      </c>
      <c r="C41" s="96" t="s">
        <v>17</v>
      </c>
      <c r="D41" s="261">
        <v>56.5</v>
      </c>
      <c r="E41" s="32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3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80"/>
      <c r="Z41" s="41"/>
      <c r="AA41" s="41"/>
    </row>
    <row r="42" spans="1:29" ht="9.9499999999999993" customHeight="1" thickBot="1">
      <c r="A42" s="323"/>
      <c r="B42" s="45">
        <v>8</v>
      </c>
      <c r="C42" s="97" t="s">
        <v>16</v>
      </c>
      <c r="D42" s="262">
        <v>58.7</v>
      </c>
      <c r="E42" s="32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80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111" priority="11" operator="between">
      <formula>1.9</formula>
      <formula>2.1</formula>
    </cfRule>
    <cfRule type="cellIs" dxfId="110" priority="12" operator="between">
      <formula>0.9</formula>
      <formula>1.1</formula>
    </cfRule>
  </conditionalFormatting>
  <conditionalFormatting sqref="O3:O42">
    <cfRule type="cellIs" dxfId="109" priority="1" operator="between">
      <formula>2.9</formula>
      <formula>3.1</formula>
    </cfRule>
  </conditionalFormatting>
  <conditionalFormatting sqref="O19:O34">
    <cfRule type="cellIs" dxfId="108" priority="5" operator="between">
      <formula>1.9</formula>
      <formula>2.1</formula>
    </cfRule>
    <cfRule type="cellIs" dxfId="107" priority="6" operator="between">
      <formula>0.9</formula>
      <formula>1.1</formula>
    </cfRule>
  </conditionalFormatting>
  <conditionalFormatting sqref="O35:O42"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C59"/>
  <sheetViews>
    <sheetView topLeftCell="E12" zoomScale="125" zoomScaleNormal="125" workbookViewId="0">
      <selection activeCell="H3" sqref="H3:K2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0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58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89"/>
      <c r="U2" s="390" t="s">
        <v>12</v>
      </c>
      <c r="V2" s="391"/>
      <c r="W2" s="391"/>
      <c r="X2" s="392"/>
      <c r="Y2" s="380"/>
      <c r="Z2" s="318" t="s">
        <v>13</v>
      </c>
      <c r="AA2" s="319"/>
      <c r="AB2" s="320"/>
    </row>
    <row r="3" spans="1:28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34" si="0">IFERROR(VLOOKUP($J3,$Z$2:$AB$34,2,0),"")</f>
        <v>Aryan Bhagwati</v>
      </c>
      <c r="I3" s="39" t="str">
        <f t="shared" ref="I3:I34" si="1">IFERROR(VLOOKUP($J3,$Z$2:$AB$34,3,0),"")</f>
        <v xml:space="preserve">St Albans School </v>
      </c>
      <c r="J3" s="245">
        <v>593</v>
      </c>
      <c r="K3" s="246">
        <v>11.39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3</v>
      </c>
      <c r="Q3" s="50">
        <f>IF(K3&gt;0,IF(O3=1,K3,IF(S3&lt;9-COUNTIF($O$3:$O$34,1),K3,"no")),"No Runner")</f>
        <v>11.39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89"/>
      <c r="U3" s="393"/>
      <c r="V3" s="394"/>
      <c r="W3" s="394"/>
      <c r="X3" s="395"/>
      <c r="Y3" s="380"/>
      <c r="Z3" s="254">
        <v>13</v>
      </c>
      <c r="AA3" s="255" t="s">
        <v>121</v>
      </c>
      <c r="AB3" s="256" t="s">
        <v>105</v>
      </c>
    </row>
    <row r="4" spans="1:28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>Michael Odeniyi</v>
      </c>
      <c r="I4" s="13" t="str">
        <f t="shared" si="1"/>
        <v>Townsend</v>
      </c>
      <c r="J4" s="247">
        <v>822</v>
      </c>
      <c r="K4" s="248">
        <v>11.68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8</v>
      </c>
      <c r="Q4" s="55">
        <f t="shared" ref="Q4:Q34" si="7">IF(K4&gt;0,IF(O4=1,K4,IF(S4&lt;9-COUNTIF($O$3:$O$34,1),K4,"no")),"No Runner")</f>
        <v>11.68</v>
      </c>
      <c r="R4" s="55">
        <f t="shared" ref="R4:R34" si="8">IF(K4&gt;0,IF(O4=1,"First",K4),"No Runner")</f>
        <v>11.68</v>
      </c>
      <c r="S4" s="55">
        <f t="shared" si="2"/>
        <v>5</v>
      </c>
      <c r="T4" s="389"/>
      <c r="U4" s="377" t="s">
        <v>20</v>
      </c>
      <c r="V4" s="378"/>
      <c r="W4" s="378"/>
      <c r="X4" s="379"/>
      <c r="Y4" s="380"/>
      <c r="Z4" s="254">
        <v>39</v>
      </c>
      <c r="AA4" s="255" t="s">
        <v>70</v>
      </c>
      <c r="AB4" s="256" t="s">
        <v>71</v>
      </c>
    </row>
    <row r="5" spans="1:28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>Tyler Thake</v>
      </c>
      <c r="I5" s="13" t="str">
        <f t="shared" si="1"/>
        <v>King James</v>
      </c>
      <c r="J5" s="247">
        <v>319</v>
      </c>
      <c r="K5" s="248">
        <v>11.79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 t="str">
        <f>IF(K5&gt;0,IF(Q5="no","No",RANK(Q5,$Q$3:$Q$34,1)+COUNTIF($Q$3:Q5,Q5)-1),"No Runner")</f>
        <v>No</v>
      </c>
      <c r="Q5" s="55" t="str">
        <f t="shared" si="7"/>
        <v>no</v>
      </c>
      <c r="R5" s="55">
        <f t="shared" si="8"/>
        <v>11.79</v>
      </c>
      <c r="S5" s="55">
        <f t="shared" si="2"/>
        <v>7</v>
      </c>
      <c r="T5" s="389"/>
      <c r="U5" s="344"/>
      <c r="V5" s="345"/>
      <c r="W5" s="345"/>
      <c r="X5" s="346"/>
      <c r="Y5" s="380"/>
      <c r="Z5" s="254">
        <v>110</v>
      </c>
      <c r="AA5" s="255" t="s">
        <v>72</v>
      </c>
      <c r="AB5" s="256" t="s">
        <v>45</v>
      </c>
    </row>
    <row r="6" spans="1:28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>Joe Jackson</v>
      </c>
      <c r="I6" s="13" t="str">
        <f t="shared" si="1"/>
        <v>Chancellor's</v>
      </c>
      <c r="J6" s="247">
        <v>165</v>
      </c>
      <c r="K6" s="248">
        <v>11.81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 t="str">
        <f>IF(K6&gt;0,IF(Q6="no","No",RANK(Q6,$Q$3:$Q$34,1)+COUNTIF($Q$3:Q6,Q6)-1),"No Runner")</f>
        <v>No</v>
      </c>
      <c r="Q6" s="55" t="str">
        <f t="shared" si="7"/>
        <v>no</v>
      </c>
      <c r="R6" s="55">
        <f t="shared" si="8"/>
        <v>11.81</v>
      </c>
      <c r="S6" s="55">
        <f t="shared" si="2"/>
        <v>8</v>
      </c>
      <c r="T6" s="389"/>
      <c r="U6" s="347"/>
      <c r="V6" s="348"/>
      <c r="W6" s="348"/>
      <c r="X6" s="349"/>
      <c r="Y6" s="380"/>
      <c r="Z6" s="254">
        <v>165</v>
      </c>
      <c r="AA6" s="255" t="s">
        <v>122</v>
      </c>
      <c r="AB6" s="256" t="s">
        <v>74</v>
      </c>
    </row>
    <row r="7" spans="1:28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>Tom Hope</v>
      </c>
      <c r="I7" s="13" t="str">
        <f t="shared" si="1"/>
        <v>Verulam</v>
      </c>
      <c r="J7" s="247">
        <v>838</v>
      </c>
      <c r="K7" s="248">
        <v>12.03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 t="str">
        <f>IF(K7&gt;0,IF(Q7="no","No",RANK(Q7,$Q$3:$Q$34,1)+COUNTIF($Q$3:Q7,Q7)-1),"No Runner")</f>
        <v>No</v>
      </c>
      <c r="Q7" s="55" t="str">
        <f t="shared" si="7"/>
        <v>no</v>
      </c>
      <c r="R7" s="55">
        <f t="shared" si="8"/>
        <v>12.03</v>
      </c>
      <c r="S7" s="55">
        <f t="shared" si="2"/>
        <v>10</v>
      </c>
      <c r="T7" s="389"/>
      <c r="U7" s="341" t="s">
        <v>54</v>
      </c>
      <c r="V7" s="342"/>
      <c r="W7" s="342"/>
      <c r="X7" s="343"/>
      <c r="Y7" s="380"/>
      <c r="Z7" s="254">
        <v>177</v>
      </c>
      <c r="AA7" s="255" t="s">
        <v>123</v>
      </c>
      <c r="AB7" s="256" t="s">
        <v>100</v>
      </c>
    </row>
    <row r="8" spans="1:28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 xml:space="preserve">Nathan Tang </v>
      </c>
      <c r="I8" s="13" t="str">
        <f t="shared" si="1"/>
        <v xml:space="preserve">Katherine Warington </v>
      </c>
      <c r="J8" s="247">
        <v>302</v>
      </c>
      <c r="K8" s="248">
        <v>12.55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 t="str">
        <f>IF(K8&gt;0,IF(Q8="no","No",RANK(Q8,$Q$3:$Q$34,1)+COUNTIF($Q$3:Q8,Q8)-1),"No Runner")</f>
        <v>No</v>
      </c>
      <c r="Q8" s="55" t="str">
        <f t="shared" si="7"/>
        <v>no</v>
      </c>
      <c r="R8" s="55">
        <f t="shared" si="8"/>
        <v>12.55</v>
      </c>
      <c r="S8" s="55">
        <f t="shared" si="2"/>
        <v>14</v>
      </c>
      <c r="T8" s="389"/>
      <c r="U8" s="344"/>
      <c r="V8" s="345"/>
      <c r="W8" s="345"/>
      <c r="X8" s="346"/>
      <c r="Y8" s="380"/>
      <c r="Z8" s="254">
        <v>193</v>
      </c>
      <c r="AA8" s="255" t="s">
        <v>124</v>
      </c>
      <c r="AB8" s="256" t="s">
        <v>67</v>
      </c>
    </row>
    <row r="9" spans="1:28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89"/>
      <c r="U9" s="347"/>
      <c r="V9" s="348"/>
      <c r="W9" s="348"/>
      <c r="X9" s="349"/>
      <c r="Y9" s="380"/>
      <c r="Z9" s="254">
        <v>194</v>
      </c>
      <c r="AA9" s="255" t="s">
        <v>125</v>
      </c>
      <c r="AB9" s="256" t="s">
        <v>67</v>
      </c>
    </row>
    <row r="10" spans="1:28" ht="9.9499999999999993" customHeight="1" thickBot="1">
      <c r="A10" s="380"/>
      <c r="B10" s="380"/>
      <c r="C10" s="383"/>
      <c r="D10" s="384"/>
      <c r="E10" s="338"/>
      <c r="F10" s="339"/>
      <c r="G10" s="340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89"/>
      <c r="U10" s="341" t="s">
        <v>53</v>
      </c>
      <c r="V10" s="342"/>
      <c r="W10" s="342"/>
      <c r="X10" s="343"/>
      <c r="Y10" s="380"/>
      <c r="Z10" s="254">
        <v>237</v>
      </c>
      <c r="AA10" s="255" t="s">
        <v>126</v>
      </c>
      <c r="AB10" s="256" t="s">
        <v>109</v>
      </c>
    </row>
    <row r="11" spans="1:28" ht="9.9499999999999993" customHeight="1">
      <c r="A11" s="380"/>
      <c r="B11" s="380"/>
      <c r="C11" s="383"/>
      <c r="D11" s="384"/>
      <c r="E11" s="332" t="s">
        <v>4</v>
      </c>
      <c r="F11" s="333"/>
      <c r="G11" s="334"/>
      <c r="H11" s="15" t="str">
        <f t="shared" si="0"/>
        <v>Victor Paiusco</v>
      </c>
      <c r="I11" s="15" t="str">
        <f t="shared" si="1"/>
        <v>Haberdashers' Boys' School</v>
      </c>
      <c r="J11" s="273">
        <v>193</v>
      </c>
      <c r="K11" s="246">
        <v>11.43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4</v>
      </c>
      <c r="Q11" s="50">
        <f t="shared" si="7"/>
        <v>11.43</v>
      </c>
      <c r="R11" s="50" t="str">
        <f t="shared" si="8"/>
        <v>First</v>
      </c>
      <c r="S11" s="50" t="str">
        <f t="shared" si="2"/>
        <v/>
      </c>
      <c r="T11" s="389"/>
      <c r="U11" s="344"/>
      <c r="V11" s="345"/>
      <c r="W11" s="345"/>
      <c r="X11" s="346"/>
      <c r="Y11" s="380"/>
      <c r="Z11" s="254">
        <v>272</v>
      </c>
      <c r="AA11" s="255" t="s">
        <v>127</v>
      </c>
      <c r="AB11" s="256" t="s">
        <v>128</v>
      </c>
    </row>
    <row r="12" spans="1:28" ht="9.9499999999999993" customHeight="1">
      <c r="A12" s="380"/>
      <c r="B12" s="380"/>
      <c r="C12" s="383"/>
      <c r="D12" s="384"/>
      <c r="E12" s="335"/>
      <c r="F12" s="336"/>
      <c r="G12" s="337"/>
      <c r="H12" s="13" t="str">
        <f t="shared" si="0"/>
        <v>James Sales</v>
      </c>
      <c r="I12" s="13" t="str">
        <f t="shared" si="1"/>
        <v>Ashlyns</v>
      </c>
      <c r="J12" s="247">
        <v>39</v>
      </c>
      <c r="K12" s="248">
        <v>11.46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6</v>
      </c>
      <c r="Q12" s="55">
        <f t="shared" si="7"/>
        <v>11.46</v>
      </c>
      <c r="R12" s="55">
        <f t="shared" si="8"/>
        <v>11.46</v>
      </c>
      <c r="S12" s="55">
        <f t="shared" si="2"/>
        <v>3</v>
      </c>
      <c r="T12" s="389"/>
      <c r="U12" s="347"/>
      <c r="V12" s="348"/>
      <c r="W12" s="348"/>
      <c r="X12" s="349"/>
      <c r="Y12" s="380"/>
      <c r="Z12" s="254">
        <v>277</v>
      </c>
      <c r="AA12" s="255" t="s">
        <v>129</v>
      </c>
      <c r="AB12" s="256" t="s">
        <v>128</v>
      </c>
    </row>
    <row r="13" spans="1:28" ht="9.9499999999999993" customHeight="1">
      <c r="A13" s="380"/>
      <c r="B13" s="380"/>
      <c r="C13" s="383"/>
      <c r="D13" s="384"/>
      <c r="E13" s="335"/>
      <c r="F13" s="336"/>
      <c r="G13" s="337"/>
      <c r="H13" s="13" t="str">
        <f t="shared" si="0"/>
        <v xml:space="preserve">Miles Ohene </v>
      </c>
      <c r="I13" s="13" t="str">
        <f t="shared" si="1"/>
        <v xml:space="preserve">Aldenham </v>
      </c>
      <c r="J13" s="247">
        <v>13</v>
      </c>
      <c r="K13" s="248">
        <v>11.73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 t="str">
        <f>IF(K13&gt;0,IF(Q13="no","No",RANK(Q13,$Q$3:$Q$34,1)+COUNTIF($Q$3:Q13,Q13)-1),"No Runner")</f>
        <v>No</v>
      </c>
      <c r="Q13" s="55" t="str">
        <f t="shared" si="7"/>
        <v>no</v>
      </c>
      <c r="R13" s="55">
        <f t="shared" si="8"/>
        <v>11.73</v>
      </c>
      <c r="S13" s="55">
        <f t="shared" si="2"/>
        <v>6</v>
      </c>
      <c r="T13" s="389"/>
      <c r="U13" s="341" t="s">
        <v>55</v>
      </c>
      <c r="V13" s="342"/>
      <c r="W13" s="342"/>
      <c r="X13" s="343"/>
      <c r="Y13" s="380"/>
      <c r="Z13" s="254">
        <v>278</v>
      </c>
      <c r="AA13" s="255" t="s">
        <v>130</v>
      </c>
      <c r="AB13" s="256" t="s">
        <v>128</v>
      </c>
    </row>
    <row r="14" spans="1:28" ht="9.9499999999999993" customHeight="1">
      <c r="A14" s="380"/>
      <c r="B14" s="380"/>
      <c r="C14" s="383"/>
      <c r="D14" s="384"/>
      <c r="E14" s="335"/>
      <c r="F14" s="336"/>
      <c r="G14" s="337"/>
      <c r="H14" s="13" t="str">
        <f t="shared" si="0"/>
        <v>Billy Day</v>
      </c>
      <c r="I14" s="13" t="str">
        <f t="shared" si="1"/>
        <v>Sir John Lawes</v>
      </c>
      <c r="J14" s="247">
        <v>544</v>
      </c>
      <c r="K14" s="248">
        <v>12.12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 t="str">
        <f>IF(K14&gt;0,IF(Q14="no","No",RANK(Q14,$Q$3:$Q$34,1)+COUNTIF($Q$3:Q14,Q14)-1),"No Runner")</f>
        <v>No</v>
      </c>
      <c r="Q14" s="55" t="str">
        <f t="shared" si="7"/>
        <v>no</v>
      </c>
      <c r="R14" s="55">
        <f t="shared" si="8"/>
        <v>12.12</v>
      </c>
      <c r="S14" s="55">
        <f t="shared" si="2"/>
        <v>11</v>
      </c>
      <c r="T14" s="389"/>
      <c r="U14" s="344"/>
      <c r="V14" s="345"/>
      <c r="W14" s="345"/>
      <c r="X14" s="346"/>
      <c r="Y14" s="380"/>
      <c r="Z14" s="254">
        <v>302</v>
      </c>
      <c r="AA14" s="255" t="s">
        <v>131</v>
      </c>
      <c r="AB14" s="256" t="s">
        <v>132</v>
      </c>
    </row>
    <row r="15" spans="1:28" ht="9.9499999999999993" customHeight="1">
      <c r="A15" s="380"/>
      <c r="B15" s="380"/>
      <c r="C15" s="383"/>
      <c r="D15" s="384"/>
      <c r="E15" s="335"/>
      <c r="F15" s="336"/>
      <c r="G15" s="337"/>
      <c r="H15" s="13" t="str">
        <f t="shared" si="0"/>
        <v>Kesai Boyce-Foster</v>
      </c>
      <c r="I15" s="13" t="str">
        <f t="shared" si="1"/>
        <v>Longdean</v>
      </c>
      <c r="J15" s="247">
        <v>334</v>
      </c>
      <c r="K15" s="248">
        <v>12.18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12.18</v>
      </c>
      <c r="S15" s="55">
        <f t="shared" si="2"/>
        <v>12</v>
      </c>
      <c r="T15" s="389"/>
      <c r="U15" s="347"/>
      <c r="V15" s="348"/>
      <c r="W15" s="348"/>
      <c r="X15" s="349"/>
      <c r="Y15" s="380"/>
      <c r="Z15" s="254">
        <v>319</v>
      </c>
      <c r="AA15" s="255" t="s">
        <v>133</v>
      </c>
      <c r="AB15" s="256" t="s">
        <v>134</v>
      </c>
    </row>
    <row r="16" spans="1:28" ht="9.9499999999999993" customHeight="1">
      <c r="A16" s="380"/>
      <c r="B16" s="380"/>
      <c r="C16" s="383"/>
      <c r="D16" s="384"/>
      <c r="E16" s="335"/>
      <c r="F16" s="336"/>
      <c r="G16" s="337"/>
      <c r="H16" s="13" t="str">
        <f t="shared" si="0"/>
        <v>Omead Haque</v>
      </c>
      <c r="I16" s="13" t="str">
        <f t="shared" si="1"/>
        <v>Dame Alice Owens</v>
      </c>
      <c r="J16" s="247">
        <v>177</v>
      </c>
      <c r="K16" s="248">
        <v>12.23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4">
        <f t="shared" si="9"/>
        <v>6</v>
      </c>
      <c r="P16" s="55" t="str">
        <f>IF(K16&gt;0,IF(Q16="no","No",RANK(Q16,$Q$3:$Q$34,1)+COUNTIF($Q$3:Q16,Q16)-1),"No Runner")</f>
        <v>No</v>
      </c>
      <c r="Q16" s="55" t="str">
        <f t="shared" si="7"/>
        <v>no</v>
      </c>
      <c r="R16" s="55">
        <f t="shared" si="8"/>
        <v>12.23</v>
      </c>
      <c r="S16" s="55">
        <f t="shared" si="2"/>
        <v>13</v>
      </c>
      <c r="T16" s="389"/>
      <c r="U16" s="341" t="s">
        <v>56</v>
      </c>
      <c r="V16" s="342"/>
      <c r="W16" s="342"/>
      <c r="X16" s="343"/>
      <c r="Y16" s="380"/>
      <c r="Z16" s="254">
        <v>334</v>
      </c>
      <c r="AA16" s="255" t="s">
        <v>135</v>
      </c>
      <c r="AB16" s="256" t="s">
        <v>136</v>
      </c>
    </row>
    <row r="17" spans="1:28" ht="9.9499999999999993" customHeight="1">
      <c r="A17" s="380"/>
      <c r="B17" s="380"/>
      <c r="C17" s="383"/>
      <c r="D17" s="384"/>
      <c r="E17" s="335"/>
      <c r="F17" s="336"/>
      <c r="G17" s="337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89"/>
      <c r="U17" s="344"/>
      <c r="V17" s="345"/>
      <c r="W17" s="345"/>
      <c r="X17" s="346"/>
      <c r="Y17" s="380"/>
      <c r="Z17" s="254">
        <v>534</v>
      </c>
      <c r="AA17" s="255" t="s">
        <v>137</v>
      </c>
      <c r="AB17" s="256" t="s">
        <v>86</v>
      </c>
    </row>
    <row r="18" spans="1:28" ht="9.9499999999999993" customHeight="1" thickBot="1">
      <c r="A18" s="380"/>
      <c r="B18" s="380"/>
      <c r="C18" s="383"/>
      <c r="D18" s="384"/>
      <c r="E18" s="338"/>
      <c r="F18" s="339"/>
      <c r="G18" s="340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89"/>
      <c r="U18" s="347"/>
      <c r="V18" s="348"/>
      <c r="W18" s="348"/>
      <c r="X18" s="349"/>
      <c r="Y18" s="380"/>
      <c r="Z18" s="254">
        <v>544</v>
      </c>
      <c r="AA18" s="255" t="s">
        <v>138</v>
      </c>
      <c r="AB18" s="256" t="s">
        <v>78</v>
      </c>
    </row>
    <row r="19" spans="1:28" ht="9.9499999999999993" customHeight="1">
      <c r="A19" s="380"/>
      <c r="B19" s="380"/>
      <c r="C19" s="383"/>
      <c r="D19" s="384"/>
      <c r="E19" s="332" t="s">
        <v>6</v>
      </c>
      <c r="F19" s="333"/>
      <c r="G19" s="334"/>
      <c r="H19" s="16" t="str">
        <f t="shared" si="0"/>
        <v>Nathan  Hedges</v>
      </c>
      <c r="I19" s="16" t="str">
        <f t="shared" si="1"/>
        <v>St Clement Danes School</v>
      </c>
      <c r="J19" s="273">
        <v>644</v>
      </c>
      <c r="K19" s="246">
        <v>11.05</v>
      </c>
      <c r="L19" s="164" t="str">
        <f t="shared" si="3"/>
        <v xml:space="preserve"> </v>
      </c>
      <c r="M19" s="165" t="str">
        <f t="shared" si="4"/>
        <v xml:space="preserve"> </v>
      </c>
      <c r="N19" s="166" t="str">
        <f t="shared" si="5"/>
        <v>YES</v>
      </c>
      <c r="O19" s="49">
        <f>IF(K19&gt;0,RANK(K19,$K$19:$K$26,1),"No Runner")</f>
        <v>1</v>
      </c>
      <c r="P19" s="50">
        <f>IF(K19&gt;0,IF(Q19="no","No",RANK(Q19,$Q$3:$Q$34,1)+COUNTIF($Q$3:Q19,Q19)-1),"No Runner")</f>
        <v>1</v>
      </c>
      <c r="Q19" s="50">
        <f t="shared" si="7"/>
        <v>11.05</v>
      </c>
      <c r="R19" s="50" t="str">
        <f t="shared" si="8"/>
        <v>First</v>
      </c>
      <c r="S19" s="50" t="str">
        <f t="shared" si="10"/>
        <v/>
      </c>
      <c r="T19" s="389"/>
      <c r="U19" s="341" t="s">
        <v>57</v>
      </c>
      <c r="V19" s="342"/>
      <c r="W19" s="342"/>
      <c r="X19" s="343"/>
      <c r="Y19" s="380"/>
      <c r="Z19" s="254">
        <v>588</v>
      </c>
      <c r="AA19" s="255" t="s">
        <v>139</v>
      </c>
      <c r="AB19" s="256" t="s">
        <v>87</v>
      </c>
    </row>
    <row r="20" spans="1:28" ht="9.9499999999999993" customHeight="1">
      <c r="A20" s="380"/>
      <c r="B20" s="380"/>
      <c r="C20" s="383"/>
      <c r="D20" s="384"/>
      <c r="E20" s="335"/>
      <c r="F20" s="336"/>
      <c r="G20" s="337"/>
      <c r="H20" s="13" t="str">
        <f t="shared" si="0"/>
        <v>Jake Curtis</v>
      </c>
      <c r="I20" s="13" t="str">
        <f t="shared" si="1"/>
        <v xml:space="preserve">St Albans School </v>
      </c>
      <c r="J20" s="247">
        <v>588</v>
      </c>
      <c r="K20" s="248">
        <v>11.23</v>
      </c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54">
        <f t="shared" ref="O20:O26" si="11">IF(K20&gt;0,RANK(K20,$K$19:$K$26,1),"No Runner")</f>
        <v>2</v>
      </c>
      <c r="P20" s="55">
        <f>IF(K20&gt;0,IF(Q20="no","No",RANK(Q20,$Q$3:$Q$34,1)+COUNTIF($Q$3:Q20,Q20)-1),"No Runner")</f>
        <v>2</v>
      </c>
      <c r="Q20" s="55">
        <f t="shared" si="7"/>
        <v>11.23</v>
      </c>
      <c r="R20" s="55">
        <f t="shared" si="8"/>
        <v>11.23</v>
      </c>
      <c r="S20" s="55">
        <f t="shared" si="10"/>
        <v>1</v>
      </c>
      <c r="T20" s="389"/>
      <c r="U20" s="344"/>
      <c r="V20" s="345"/>
      <c r="W20" s="345"/>
      <c r="X20" s="346"/>
      <c r="Y20" s="380"/>
      <c r="Z20" s="254">
        <v>593</v>
      </c>
      <c r="AA20" s="255" t="s">
        <v>140</v>
      </c>
      <c r="AB20" s="256" t="s">
        <v>87</v>
      </c>
    </row>
    <row r="21" spans="1:28" ht="9.9499999999999993" customHeight="1">
      <c r="A21" s="380"/>
      <c r="B21" s="380"/>
      <c r="C21" s="383"/>
      <c r="D21" s="384"/>
      <c r="E21" s="335"/>
      <c r="F21" s="336"/>
      <c r="G21" s="337"/>
      <c r="H21" s="12" t="str">
        <f t="shared" si="0"/>
        <v>Bobby Pitman</v>
      </c>
      <c r="I21" s="12" t="str">
        <f t="shared" si="1"/>
        <v>Hitchin boys school</v>
      </c>
      <c r="J21" s="247">
        <v>237</v>
      </c>
      <c r="K21" s="248">
        <v>11.43</v>
      </c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54">
        <f t="shared" si="11"/>
        <v>3</v>
      </c>
      <c r="P21" s="55">
        <f>IF(K21&gt;0,IF(Q21="no","No",RANK(Q21,$Q$3:$Q$34,1)+COUNTIF($Q$3:Q21,Q21)-1),"No Runner")</f>
        <v>5</v>
      </c>
      <c r="Q21" s="55">
        <f t="shared" si="7"/>
        <v>11.43</v>
      </c>
      <c r="R21" s="55">
        <f t="shared" si="8"/>
        <v>11.43</v>
      </c>
      <c r="S21" s="55">
        <f t="shared" si="10"/>
        <v>2</v>
      </c>
      <c r="T21" s="389"/>
      <c r="U21" s="347"/>
      <c r="V21" s="348"/>
      <c r="W21" s="348"/>
      <c r="X21" s="349"/>
      <c r="Y21" s="380"/>
      <c r="Z21" s="254">
        <v>644</v>
      </c>
      <c r="AA21" s="255" t="s">
        <v>79</v>
      </c>
      <c r="AB21" s="256" t="s">
        <v>141</v>
      </c>
    </row>
    <row r="22" spans="1:28" ht="9.9499999999999993" customHeight="1">
      <c r="A22" s="380"/>
      <c r="B22" s="380"/>
      <c r="C22" s="383"/>
      <c r="D22" s="384"/>
      <c r="E22" s="335"/>
      <c r="F22" s="336"/>
      <c r="G22" s="337"/>
      <c r="H22" s="12" t="str">
        <f t="shared" si="0"/>
        <v xml:space="preserve">Krishtian  Prinkibas </v>
      </c>
      <c r="I22" s="12" t="str">
        <f t="shared" si="1"/>
        <v xml:space="preserve">St Mary's CE High School </v>
      </c>
      <c r="J22" s="247">
        <v>676</v>
      </c>
      <c r="K22" s="248">
        <v>11.57</v>
      </c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54">
        <f t="shared" si="11"/>
        <v>4</v>
      </c>
      <c r="P22" s="55">
        <f>IF(K22&gt;0,IF(Q22="no","No",RANK(Q22,$Q$3:$Q$34,1)+COUNTIF($Q$3:Q22,Q22)-1),"No Runner")</f>
        <v>7</v>
      </c>
      <c r="Q22" s="55">
        <f t="shared" si="7"/>
        <v>11.57</v>
      </c>
      <c r="R22" s="55">
        <f t="shared" si="8"/>
        <v>11.57</v>
      </c>
      <c r="S22" s="55">
        <f t="shared" si="10"/>
        <v>4</v>
      </c>
      <c r="T22" s="389"/>
      <c r="U22" s="350"/>
      <c r="V22" s="351"/>
      <c r="W22" s="351"/>
      <c r="X22" s="352"/>
      <c r="Y22" s="380"/>
      <c r="Z22" s="254">
        <v>676</v>
      </c>
      <c r="AA22" s="255" t="s">
        <v>142</v>
      </c>
      <c r="AB22" s="256" t="s">
        <v>143</v>
      </c>
    </row>
    <row r="23" spans="1:28" ht="9.9499999999999993" customHeight="1">
      <c r="A23" s="380"/>
      <c r="B23" s="380"/>
      <c r="C23" s="383"/>
      <c r="D23" s="384"/>
      <c r="E23" s="335"/>
      <c r="F23" s="336"/>
      <c r="G23" s="337"/>
      <c r="H23" s="13" t="str">
        <f t="shared" si="0"/>
        <v>Zane Spring</v>
      </c>
      <c r="I23" s="13" t="str">
        <f t="shared" si="1"/>
        <v>The Bishop's Stortford High School</v>
      </c>
      <c r="J23" s="247">
        <v>730</v>
      </c>
      <c r="K23" s="248">
        <v>11.91</v>
      </c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54">
        <f t="shared" si="11"/>
        <v>5</v>
      </c>
      <c r="P23" s="55" t="str">
        <f>IF(K23&gt;0,IF(Q23="no","No",RANK(Q23,$Q$3:$Q$34,1)+COUNTIF($Q$3:Q23,Q23)-1),"No Runner")</f>
        <v>No</v>
      </c>
      <c r="Q23" s="55" t="str">
        <f t="shared" si="7"/>
        <v>no</v>
      </c>
      <c r="R23" s="55">
        <f t="shared" si="8"/>
        <v>11.91</v>
      </c>
      <c r="S23" s="55">
        <f t="shared" si="10"/>
        <v>9</v>
      </c>
      <c r="T23" s="389"/>
      <c r="U23" s="353"/>
      <c r="V23" s="354"/>
      <c r="W23" s="354"/>
      <c r="X23" s="355"/>
      <c r="Y23" s="380"/>
      <c r="Z23" s="254">
        <v>730</v>
      </c>
      <c r="AA23" s="255" t="s">
        <v>144</v>
      </c>
      <c r="AB23" s="256" t="s">
        <v>145</v>
      </c>
    </row>
    <row r="24" spans="1:28" ht="9.9499999999999993" customHeight="1">
      <c r="A24" s="380"/>
      <c r="B24" s="380"/>
      <c r="C24" s="383"/>
      <c r="D24" s="384"/>
      <c r="E24" s="335"/>
      <c r="F24" s="336"/>
      <c r="G24" s="337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89"/>
      <c r="U24" s="356"/>
      <c r="V24" s="357"/>
      <c r="W24" s="357"/>
      <c r="X24" s="358"/>
      <c r="Y24" s="380"/>
      <c r="Z24" s="254">
        <v>758</v>
      </c>
      <c r="AA24" s="255" t="s">
        <v>146</v>
      </c>
      <c r="AB24" s="256" t="s">
        <v>118</v>
      </c>
    </row>
    <row r="25" spans="1:28" ht="9.9499999999999993" customHeight="1">
      <c r="A25" s="380"/>
      <c r="B25" s="380"/>
      <c r="C25" s="383"/>
      <c r="D25" s="384"/>
      <c r="E25" s="335"/>
      <c r="F25" s="336"/>
      <c r="G25" s="337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89"/>
      <c r="U25" s="350"/>
      <c r="V25" s="351"/>
      <c r="W25" s="351"/>
      <c r="X25" s="352"/>
      <c r="Y25" s="380"/>
      <c r="Z25" s="254">
        <v>766</v>
      </c>
      <c r="AA25" s="255" t="s">
        <v>80</v>
      </c>
      <c r="AB25" s="256" t="s">
        <v>48</v>
      </c>
    </row>
    <row r="26" spans="1:28" ht="9.9499999999999993" customHeight="1" thickBot="1">
      <c r="A26" s="380"/>
      <c r="B26" s="380"/>
      <c r="C26" s="383"/>
      <c r="D26" s="384"/>
      <c r="E26" s="338"/>
      <c r="F26" s="339"/>
      <c r="G26" s="340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89"/>
      <c r="U26" s="353"/>
      <c r="V26" s="354"/>
      <c r="W26" s="354"/>
      <c r="X26" s="355"/>
      <c r="Y26" s="380"/>
      <c r="Z26" s="254">
        <v>801</v>
      </c>
      <c r="AA26" s="255" t="s">
        <v>147</v>
      </c>
      <c r="AB26" s="256" t="s">
        <v>82</v>
      </c>
    </row>
    <row r="27" spans="1:28" ht="9.9499999999999993" customHeight="1">
      <c r="A27" s="380"/>
      <c r="B27" s="380"/>
      <c r="C27" s="383"/>
      <c r="D27" s="384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89"/>
      <c r="U27" s="356"/>
      <c r="V27" s="357"/>
      <c r="W27" s="357"/>
      <c r="X27" s="358"/>
      <c r="Y27" s="380"/>
      <c r="Z27" s="254">
        <v>822</v>
      </c>
      <c r="AA27" s="255" t="s">
        <v>148</v>
      </c>
      <c r="AB27" s="256" t="s">
        <v>95</v>
      </c>
    </row>
    <row r="28" spans="1:28" ht="9.9499999999999993" customHeight="1">
      <c r="A28" s="380"/>
      <c r="B28" s="380"/>
      <c r="C28" s="383"/>
      <c r="D28" s="384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89"/>
      <c r="U28" s="350"/>
      <c r="V28" s="351"/>
      <c r="W28" s="351"/>
      <c r="X28" s="352"/>
      <c r="Y28" s="380"/>
      <c r="Z28" s="254">
        <v>838</v>
      </c>
      <c r="AA28" s="255" t="s">
        <v>149</v>
      </c>
      <c r="AB28" s="256" t="s">
        <v>83</v>
      </c>
    </row>
    <row r="29" spans="1:28" ht="9.9499999999999993" customHeight="1">
      <c r="A29" s="380"/>
      <c r="B29" s="380"/>
      <c r="C29" s="383"/>
      <c r="D29" s="384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89"/>
      <c r="U29" s="353"/>
      <c r="V29" s="354"/>
      <c r="W29" s="354"/>
      <c r="X29" s="355"/>
      <c r="Y29" s="380"/>
      <c r="Z29" s="254"/>
      <c r="AA29" s="255"/>
      <c r="AB29" s="256"/>
    </row>
    <row r="30" spans="1:28" ht="9.9499999999999993" customHeight="1" thickBot="1">
      <c r="A30" s="380"/>
      <c r="B30" s="380"/>
      <c r="C30" s="383"/>
      <c r="D30" s="384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89"/>
      <c r="U30" s="368"/>
      <c r="V30" s="369"/>
      <c r="W30" s="369"/>
      <c r="X30" s="370"/>
      <c r="Y30" s="380"/>
      <c r="Z30" s="254"/>
      <c r="AA30" s="255"/>
      <c r="AB30" s="256"/>
    </row>
    <row r="31" spans="1:28" ht="9.9499999999999993" customHeight="1" thickBot="1">
      <c r="A31" s="380"/>
      <c r="B31" s="380"/>
      <c r="C31" s="383"/>
      <c r="D31" s="384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89"/>
      <c r="U31" s="42"/>
      <c r="V31" s="42"/>
      <c r="W31" s="42"/>
      <c r="Y31" s="380"/>
      <c r="Z31" s="254"/>
      <c r="AA31" s="255"/>
      <c r="AB31" s="256"/>
    </row>
    <row r="32" spans="1:28" ht="9.9499999999999993" customHeight="1" thickBot="1">
      <c r="A32" s="380"/>
      <c r="B32" s="380"/>
      <c r="C32" s="383"/>
      <c r="D32" s="384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89"/>
      <c r="U32" s="371" t="str">
        <f>C2&amp;" Finalists"</f>
        <v>100m Finalists</v>
      </c>
      <c r="V32" s="372"/>
      <c r="W32" s="372"/>
      <c r="X32" s="373"/>
      <c r="Y32" s="380"/>
      <c r="Z32" s="254"/>
      <c r="AA32" s="255"/>
      <c r="AB32" s="256"/>
    </row>
    <row r="33" spans="1:29" ht="9.9499999999999993" customHeight="1">
      <c r="A33" s="323"/>
      <c r="B33" s="324" t="s">
        <v>11</v>
      </c>
      <c r="C33" s="383"/>
      <c r="D33" s="384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89"/>
      <c r="U33" s="374"/>
      <c r="V33" s="375"/>
      <c r="W33" s="375"/>
      <c r="X33" s="376"/>
      <c r="Y33" s="380"/>
      <c r="Z33" s="254"/>
      <c r="AA33" s="255"/>
      <c r="AB33" s="256"/>
    </row>
    <row r="34" spans="1:29" ht="9.9499999999999993" customHeight="1" thickBot="1">
      <c r="A34" s="323"/>
      <c r="B34" s="325"/>
      <c r="C34" s="383"/>
      <c r="D34" s="384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89"/>
      <c r="U34" s="68" t="s">
        <v>46</v>
      </c>
      <c r="V34" s="64" t="s">
        <v>1</v>
      </c>
      <c r="W34" s="198" t="s">
        <v>40</v>
      </c>
      <c r="X34" s="65" t="s">
        <v>8</v>
      </c>
      <c r="Y34" s="380"/>
      <c r="Z34" s="257"/>
      <c r="AA34" s="258"/>
      <c r="AB34" s="259"/>
    </row>
    <row r="35" spans="1:29" ht="9.9499999999999993" customHeight="1" thickBot="1">
      <c r="A35" s="323"/>
      <c r="B35" s="161">
        <v>1</v>
      </c>
      <c r="C35" s="383"/>
      <c r="D35" s="384"/>
      <c r="E35" s="326" t="str">
        <f>C2&amp;" Final"</f>
        <v>100m Final</v>
      </c>
      <c r="G35" s="46">
        <v>1</v>
      </c>
      <c r="H35" s="47" t="str">
        <f t="shared" ref="H35:H42" si="13">IFERROR(VLOOKUP($J35,$Z$2:$AB$34,2,0),"")</f>
        <v>Nathan  Hedges</v>
      </c>
      <c r="I35" s="47" t="str">
        <f t="shared" ref="I35:I42" si="14">IFERROR(VLOOKUP($J35,$Z$2:$AB$34,3,0),"")</f>
        <v>St Clement Danes School</v>
      </c>
      <c r="J35" s="274">
        <v>644</v>
      </c>
      <c r="K35" s="246">
        <v>10.9</v>
      </c>
      <c r="L35" s="164" t="str">
        <f t="shared" si="3"/>
        <v xml:space="preserve"> </v>
      </c>
      <c r="M35" s="165" t="str">
        <f t="shared" si="4"/>
        <v>YES</v>
      </c>
      <c r="N35" s="166" t="str">
        <f t="shared" si="5"/>
        <v>YES</v>
      </c>
      <c r="O35" s="63"/>
      <c r="P35" s="329" t="str">
        <f ca="1">Entries!$A$1</f>
        <v>U17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Nathan  Hedges</v>
      </c>
      <c r="W35" s="79" t="str">
        <f>IFERROR(INDEX($I$3:$I$34,MATCH($B35,$P$3:$P$34,0)),"")</f>
        <v>St Clement Danes School</v>
      </c>
      <c r="X35" s="48">
        <f>IFERROR(INDEX($J$3:$J$34,MATCH($B35,$P$3:$P$34,0)),"")</f>
        <v>644</v>
      </c>
      <c r="Y35" s="380"/>
      <c r="Z35" s="228"/>
      <c r="AA35" s="228"/>
      <c r="AB35" s="228"/>
    </row>
    <row r="36" spans="1:29" ht="9.9499999999999993" customHeight="1" thickBot="1">
      <c r="A36" s="323"/>
      <c r="B36" s="43">
        <v>2</v>
      </c>
      <c r="C36" s="383"/>
      <c r="D36" s="384"/>
      <c r="E36" s="327"/>
      <c r="G36" s="37">
        <v>2</v>
      </c>
      <c r="H36" s="34" t="str">
        <f t="shared" si="13"/>
        <v>Jake Curtis</v>
      </c>
      <c r="I36" s="200" t="str">
        <f t="shared" si="14"/>
        <v xml:space="preserve">St Albans School </v>
      </c>
      <c r="J36" s="275">
        <v>588</v>
      </c>
      <c r="K36" s="248">
        <v>11.2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30"/>
      <c r="Q36" s="227"/>
      <c r="R36" s="227"/>
      <c r="S36" s="227"/>
      <c r="T36" s="70"/>
      <c r="U36" s="68">
        <v>5</v>
      </c>
      <c r="V36" s="64" t="str">
        <f t="shared" ref="V36:V42" si="15">IFERROR(INDEX($H$3:$H$34,MATCH($B36,$P$3:$P$34,0)),"")</f>
        <v>Jake Curtis</v>
      </c>
      <c r="W36" s="198" t="str">
        <f t="shared" ref="W36:W42" si="16">IFERROR(INDEX($I$3:$I$34,MATCH($B36,$P$3:$P$34,0)),"")</f>
        <v xml:space="preserve">St Albans School </v>
      </c>
      <c r="X36" s="65">
        <f>IFERROR(INDEX($J$3:$J$34,MATCH($B36,$P$3:$P$34,0)),"")</f>
        <v>588</v>
      </c>
      <c r="Y36" s="380"/>
      <c r="Z36" s="318" t="s">
        <v>51</v>
      </c>
      <c r="AA36" s="319" t="s">
        <v>50</v>
      </c>
      <c r="AB36" s="320"/>
    </row>
    <row r="37" spans="1:29" ht="9.9499999999999993" customHeight="1" thickBot="1">
      <c r="A37" s="323"/>
      <c r="B37" s="43">
        <v>3</v>
      </c>
      <c r="C37" s="383"/>
      <c r="D37" s="384"/>
      <c r="E37" s="327"/>
      <c r="G37" s="135">
        <v>3</v>
      </c>
      <c r="H37" s="136" t="str">
        <f t="shared" si="13"/>
        <v>James Sales</v>
      </c>
      <c r="I37" s="201" t="str">
        <f t="shared" si="14"/>
        <v>Ashlyns</v>
      </c>
      <c r="J37" s="275">
        <v>39</v>
      </c>
      <c r="K37" s="248">
        <v>11.3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0"/>
      <c r="Q37" s="227"/>
      <c r="R37" s="227"/>
      <c r="S37" s="227"/>
      <c r="T37" s="70"/>
      <c r="U37" s="68">
        <v>3</v>
      </c>
      <c r="V37" s="64" t="str">
        <f t="shared" si="15"/>
        <v>Aryan Bhagwati</v>
      </c>
      <c r="W37" s="198" t="str">
        <f t="shared" si="16"/>
        <v xml:space="preserve">St Albans School </v>
      </c>
      <c r="X37" s="65">
        <f t="shared" ref="X37:X42" si="17">IFERROR(INDEX($J$3:$J$34,MATCH($B37,$P$3:$P$34,0)),"")</f>
        <v>593</v>
      </c>
      <c r="Y37" s="380"/>
      <c r="Z37" s="253">
        <v>272</v>
      </c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3"/>
      <c r="B38" s="43">
        <v>4</v>
      </c>
      <c r="C38" s="385"/>
      <c r="D38" s="386"/>
      <c r="E38" s="327"/>
      <c r="G38" s="137">
        <v>4</v>
      </c>
      <c r="H38" s="39" t="str">
        <f t="shared" si="13"/>
        <v>Aryan Bhagwati</v>
      </c>
      <c r="I38" s="202" t="str">
        <f t="shared" si="14"/>
        <v xml:space="preserve">St Albans School </v>
      </c>
      <c r="J38" s="275">
        <v>593</v>
      </c>
      <c r="K38" s="248">
        <v>11.3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0"/>
      <c r="Q38" s="227"/>
      <c r="R38" s="227"/>
      <c r="S38" s="227"/>
      <c r="T38" s="70"/>
      <c r="U38" s="68">
        <v>6</v>
      </c>
      <c r="V38" s="64" t="str">
        <f t="shared" si="15"/>
        <v>Victor Paiusco</v>
      </c>
      <c r="W38" s="198" t="str">
        <f t="shared" si="16"/>
        <v>Haberdashers' Boys' School</v>
      </c>
      <c r="X38" s="65">
        <f t="shared" si="17"/>
        <v>193</v>
      </c>
      <c r="Y38" s="380"/>
      <c r="Z38" s="277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3"/>
      <c r="B39" s="43">
        <v>5</v>
      </c>
      <c r="C39" s="321" t="s">
        <v>18</v>
      </c>
      <c r="D39" s="322"/>
      <c r="E39" s="327"/>
      <c r="G39" s="27">
        <v>5</v>
      </c>
      <c r="H39" s="35" t="str">
        <f t="shared" si="13"/>
        <v>Victor Paiusco</v>
      </c>
      <c r="I39" s="203" t="str">
        <f t="shared" si="14"/>
        <v>Haberdashers' Boys' School</v>
      </c>
      <c r="J39" s="275">
        <v>193</v>
      </c>
      <c r="K39" s="248">
        <v>11.4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0"/>
      <c r="Q39" s="227"/>
      <c r="R39" s="227"/>
      <c r="S39" s="227"/>
      <c r="T39" s="70"/>
      <c r="U39" s="68">
        <v>2</v>
      </c>
      <c r="V39" s="64" t="str">
        <f t="shared" si="15"/>
        <v>Bobby Pitman</v>
      </c>
      <c r="W39" s="198" t="str">
        <f t="shared" si="16"/>
        <v>Hitchin boys school</v>
      </c>
      <c r="X39" s="65">
        <f t="shared" si="17"/>
        <v>237</v>
      </c>
      <c r="Y39" s="380"/>
      <c r="Z39" s="41"/>
      <c r="AA39" s="41"/>
      <c r="AC39" s="41"/>
    </row>
    <row r="40" spans="1:29" ht="9.9499999999999993" customHeight="1">
      <c r="A40" s="323"/>
      <c r="B40" s="43">
        <v>6</v>
      </c>
      <c r="C40" s="95" t="s">
        <v>15</v>
      </c>
      <c r="D40" s="260">
        <v>10.8</v>
      </c>
      <c r="E40" s="327"/>
      <c r="G40" s="27">
        <v>6</v>
      </c>
      <c r="H40" s="35" t="str">
        <f t="shared" si="13"/>
        <v>Bobby Pitman</v>
      </c>
      <c r="I40" s="203" t="str">
        <f t="shared" si="14"/>
        <v>Hitchin boys school</v>
      </c>
      <c r="J40" s="275">
        <v>237</v>
      </c>
      <c r="K40" s="248">
        <v>11.6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159"/>
      <c r="P40" s="330"/>
      <c r="Q40" s="227"/>
      <c r="R40" s="227"/>
      <c r="S40" s="227"/>
      <c r="T40" s="70"/>
      <c r="U40" s="68">
        <v>7</v>
      </c>
      <c r="V40" s="64" t="str">
        <f t="shared" si="15"/>
        <v>James Sales</v>
      </c>
      <c r="W40" s="198" t="str">
        <f t="shared" si="16"/>
        <v>Ashlyns</v>
      </c>
      <c r="X40" s="65">
        <f t="shared" si="17"/>
        <v>39</v>
      </c>
      <c r="Y40" s="380"/>
      <c r="Z40" s="41"/>
      <c r="AA40" s="41"/>
    </row>
    <row r="41" spans="1:29" ht="9.9499999999999993" customHeight="1">
      <c r="A41" s="323"/>
      <c r="B41" s="43">
        <v>7</v>
      </c>
      <c r="C41" s="96" t="s">
        <v>17</v>
      </c>
      <c r="D41" s="261">
        <v>10.9</v>
      </c>
      <c r="E41" s="327"/>
      <c r="G41" s="27">
        <v>7</v>
      </c>
      <c r="H41" s="35" t="str">
        <f t="shared" si="13"/>
        <v>Michael Odeniyi</v>
      </c>
      <c r="I41" s="203" t="str">
        <f t="shared" si="14"/>
        <v>Townsend</v>
      </c>
      <c r="J41" s="275">
        <v>822</v>
      </c>
      <c r="K41" s="248">
        <v>11.7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159"/>
      <c r="P41" s="330"/>
      <c r="Q41" s="227"/>
      <c r="R41" s="227"/>
      <c r="S41" s="227"/>
      <c r="T41" s="70"/>
      <c r="U41" s="68">
        <v>1</v>
      </c>
      <c r="V41" s="64" t="str">
        <f t="shared" si="15"/>
        <v xml:space="preserve">Krishtian  Prinkibas </v>
      </c>
      <c r="W41" s="198" t="str">
        <f t="shared" si="16"/>
        <v xml:space="preserve">St Mary's CE High School </v>
      </c>
      <c r="X41" s="65">
        <f t="shared" si="17"/>
        <v>676</v>
      </c>
      <c r="Y41" s="380"/>
      <c r="Z41" s="41"/>
      <c r="AA41" s="41"/>
    </row>
    <row r="42" spans="1:29" ht="9.9499999999999993" customHeight="1" thickBot="1">
      <c r="A42" s="323"/>
      <c r="B42" s="45">
        <v>8</v>
      </c>
      <c r="C42" s="97" t="s">
        <v>16</v>
      </c>
      <c r="D42" s="262">
        <v>11.1</v>
      </c>
      <c r="E42" s="328"/>
      <c r="G42" s="28">
        <v>8</v>
      </c>
      <c r="H42" s="36" t="str">
        <f t="shared" si="13"/>
        <v xml:space="preserve">Krishtian  Prinkibas </v>
      </c>
      <c r="I42" s="204" t="str">
        <f t="shared" si="14"/>
        <v xml:space="preserve">St Mary's CE High School </v>
      </c>
      <c r="J42" s="276">
        <v>676</v>
      </c>
      <c r="K42" s="252">
        <v>11.8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160"/>
      <c r="P42" s="331"/>
      <c r="Q42" s="227"/>
      <c r="R42" s="227"/>
      <c r="S42" s="227"/>
      <c r="T42" s="70"/>
      <c r="U42" s="69">
        <v>8</v>
      </c>
      <c r="V42" s="66" t="str">
        <f t="shared" si="15"/>
        <v>Michael Odeniyi</v>
      </c>
      <c r="W42" s="199" t="str">
        <f t="shared" si="16"/>
        <v>Townsend</v>
      </c>
      <c r="X42" s="67">
        <f t="shared" si="17"/>
        <v>822</v>
      </c>
      <c r="Y42" s="380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  <mergeCell ref="Z36:AB36"/>
    <mergeCell ref="U10:X12"/>
    <mergeCell ref="U32:X33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</mergeCells>
  <phoneticPr fontId="11" type="noConversion"/>
  <conditionalFormatting sqref="O3:O18">
    <cfRule type="cellIs" dxfId="104" priority="21" operator="between">
      <formula>1.9</formula>
      <formula>2.1</formula>
    </cfRule>
    <cfRule type="cellIs" dxfId="103" priority="22" operator="between">
      <formula>0.9</formula>
      <formula>1.1</formula>
    </cfRule>
  </conditionalFormatting>
  <conditionalFormatting sqref="O3:O42">
    <cfRule type="cellIs" dxfId="102" priority="1" operator="between">
      <formula>2.9</formula>
      <formula>3.1</formula>
    </cfRule>
  </conditionalFormatting>
  <conditionalFormatting sqref="O19:O34">
    <cfRule type="cellIs" dxfId="101" priority="15" operator="between">
      <formula>1.9</formula>
      <formula>2.1</formula>
    </cfRule>
    <cfRule type="cellIs" dxfId="100" priority="16" operator="between">
      <formula>0.9</formula>
      <formula>1.1</formula>
    </cfRule>
  </conditionalFormatting>
  <conditionalFormatting sqref="O35:O42">
    <cfRule type="cellIs" dxfId="99" priority="2" operator="between">
      <formula>1.9</formula>
      <formula>2.1</formula>
    </cfRule>
    <cfRule type="cellIs" dxfId="9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C1" zoomScale="125" zoomScaleNormal="125" workbookViewId="0">
      <selection activeCell="H3" sqref="H3:K1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25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42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89"/>
      <c r="U2" s="390" t="s">
        <v>12</v>
      </c>
      <c r="V2" s="391"/>
      <c r="W2" s="391"/>
      <c r="X2" s="392"/>
      <c r="Y2" s="380"/>
      <c r="Z2" s="318" t="s">
        <v>13</v>
      </c>
      <c r="AA2" s="319"/>
      <c r="AB2" s="320"/>
    </row>
    <row r="3" spans="1:28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42" si="0">IFERROR(VLOOKUP($J3,$Z$2:$AB$34,2,0),"")</f>
        <v>Griffyn Archer Jones</v>
      </c>
      <c r="I3" s="39" t="str">
        <f t="shared" ref="I3:I42" si="1">IFERROR(VLOOKUP($J3,$Z$2:$AB$34,3,0),"")</f>
        <v>Beaumont</v>
      </c>
      <c r="J3" s="245">
        <v>97</v>
      </c>
      <c r="K3" s="299">
        <v>22.9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1</v>
      </c>
      <c r="Q3" s="50">
        <f>IF(K3&gt;0,IF(O3=1,K3,IF(S3&lt;9-COUNTIF($O$3:$O$34,1),K3,"no")),"No Runner")</f>
        <v>22.9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89"/>
      <c r="U3" s="393"/>
      <c r="V3" s="394"/>
      <c r="W3" s="394"/>
      <c r="X3" s="395"/>
      <c r="Y3" s="380"/>
      <c r="Z3" s="254">
        <v>34</v>
      </c>
      <c r="AA3" s="255" t="s">
        <v>150</v>
      </c>
      <c r="AB3" s="256" t="s">
        <v>71</v>
      </c>
    </row>
    <row r="4" spans="1:28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>Ben Parker</v>
      </c>
      <c r="I4" s="13" t="str">
        <f t="shared" si="1"/>
        <v>Haileybury</v>
      </c>
      <c r="J4" s="247">
        <v>222</v>
      </c>
      <c r="K4" s="300">
        <v>23.7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3</v>
      </c>
      <c r="Q4" s="55">
        <f t="shared" ref="Q4:Q34" si="7">IF(K4&gt;0,IF(O4=1,K4,IF(S4&lt;9-COUNTIF($O$3:$O$34,1),K4,"no")),"No Runner")</f>
        <v>23.7</v>
      </c>
      <c r="R4" s="55">
        <f t="shared" ref="R4:R34" si="8">IF(K4&gt;0,IF(O4=1,"First",K4),"No Runner")</f>
        <v>23.7</v>
      </c>
      <c r="S4" s="55">
        <f t="shared" si="2"/>
        <v>1</v>
      </c>
      <c r="T4" s="389"/>
      <c r="U4" s="377" t="s">
        <v>20</v>
      </c>
      <c r="V4" s="378"/>
      <c r="W4" s="378"/>
      <c r="X4" s="379"/>
      <c r="Y4" s="380"/>
      <c r="Z4" s="254">
        <v>97</v>
      </c>
      <c r="AA4" s="255" t="s">
        <v>151</v>
      </c>
      <c r="AB4" s="256" t="s">
        <v>45</v>
      </c>
    </row>
    <row r="5" spans="1:28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>Joe Jackson</v>
      </c>
      <c r="I5" s="13" t="str">
        <f t="shared" si="1"/>
        <v>Chancellor's</v>
      </c>
      <c r="J5" s="247">
        <v>165</v>
      </c>
      <c r="K5" s="300">
        <v>24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>
        <f>IF(K5&gt;0,IF(Q5="no","No",RANK(Q5,$Q$3:$Q$34,1)+COUNTIF($Q$3:Q5,Q5)-1),"No Runner")</f>
        <v>5</v>
      </c>
      <c r="Q5" s="55">
        <f t="shared" si="7"/>
        <v>24</v>
      </c>
      <c r="R5" s="55">
        <f t="shared" si="8"/>
        <v>24</v>
      </c>
      <c r="S5" s="55">
        <f t="shared" si="2"/>
        <v>3</v>
      </c>
      <c r="T5" s="389"/>
      <c r="U5" s="344"/>
      <c r="V5" s="345"/>
      <c r="W5" s="345"/>
      <c r="X5" s="346"/>
      <c r="Y5" s="380"/>
      <c r="Z5" s="254">
        <v>115</v>
      </c>
      <c r="AA5" s="255" t="s">
        <v>152</v>
      </c>
      <c r="AB5" s="256" t="s">
        <v>73</v>
      </c>
    </row>
    <row r="6" spans="1:28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>George Sutcliffe</v>
      </c>
      <c r="I6" s="13" t="str">
        <f t="shared" si="1"/>
        <v>Nicholas Breakspear</v>
      </c>
      <c r="J6" s="247">
        <v>358</v>
      </c>
      <c r="K6" s="300">
        <v>24.2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>
        <f>IF(K6&gt;0,IF(Q6="no","No",RANK(Q6,$Q$3:$Q$34,1)+COUNTIF($Q$3:Q6,Q6)-1),"No Runner")</f>
        <v>6</v>
      </c>
      <c r="Q6" s="55">
        <f t="shared" si="7"/>
        <v>24.2</v>
      </c>
      <c r="R6" s="55">
        <f t="shared" si="8"/>
        <v>24.2</v>
      </c>
      <c r="S6" s="55">
        <f t="shared" si="2"/>
        <v>4</v>
      </c>
      <c r="T6" s="389"/>
      <c r="U6" s="347"/>
      <c r="V6" s="348"/>
      <c r="W6" s="348"/>
      <c r="X6" s="349"/>
      <c r="Y6" s="380"/>
      <c r="Z6" s="254">
        <v>165</v>
      </c>
      <c r="AA6" s="255" t="s">
        <v>122</v>
      </c>
      <c r="AB6" s="256" t="s">
        <v>74</v>
      </c>
    </row>
    <row r="7" spans="1:28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>Kamsi Okolo</v>
      </c>
      <c r="I7" s="13" t="str">
        <f t="shared" si="1"/>
        <v>Queens'</v>
      </c>
      <c r="J7" s="247">
        <v>388</v>
      </c>
      <c r="K7" s="300">
        <v>24.5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>
        <f>IF(K7&gt;0,IF(Q7="no","No",RANK(Q7,$Q$3:$Q$34,1)+COUNTIF($Q$3:Q7,Q7)-1),"No Runner")</f>
        <v>7</v>
      </c>
      <c r="Q7" s="55">
        <f t="shared" si="7"/>
        <v>24.5</v>
      </c>
      <c r="R7" s="55">
        <f t="shared" si="8"/>
        <v>24.5</v>
      </c>
      <c r="S7" s="55">
        <f t="shared" si="2"/>
        <v>5</v>
      </c>
      <c r="T7" s="389"/>
      <c r="U7" s="341" t="s">
        <v>54</v>
      </c>
      <c r="V7" s="342"/>
      <c r="W7" s="342"/>
      <c r="X7" s="343"/>
      <c r="Y7" s="380"/>
      <c r="Z7" s="254">
        <v>193</v>
      </c>
      <c r="AA7" s="255" t="s">
        <v>124</v>
      </c>
      <c r="AB7" s="256" t="s">
        <v>67</v>
      </c>
    </row>
    <row r="8" spans="1:28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>Freddie Stewart</v>
      </c>
      <c r="I8" s="13" t="str">
        <f t="shared" si="1"/>
        <v>Berkhamsted</v>
      </c>
      <c r="J8" s="247">
        <v>115</v>
      </c>
      <c r="K8" s="300">
        <v>24.6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>
        <f>IF(K8&gt;0,IF(Q8="no","No",RANK(Q8,$Q$3:$Q$34,1)+COUNTIF($Q$3:Q8,Q8)-1),"No Runner")</f>
        <v>8</v>
      </c>
      <c r="Q8" s="55">
        <f t="shared" si="7"/>
        <v>24.6</v>
      </c>
      <c r="R8" s="55">
        <f t="shared" si="8"/>
        <v>24.6</v>
      </c>
      <c r="S8" s="55">
        <f t="shared" si="2"/>
        <v>6</v>
      </c>
      <c r="T8" s="389"/>
      <c r="U8" s="344"/>
      <c r="V8" s="345"/>
      <c r="W8" s="345"/>
      <c r="X8" s="346"/>
      <c r="Y8" s="380"/>
      <c r="Z8" s="254">
        <v>222</v>
      </c>
      <c r="AA8" s="255" t="s">
        <v>153</v>
      </c>
      <c r="AB8" s="256" t="s">
        <v>76</v>
      </c>
    </row>
    <row r="9" spans="1:28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300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89"/>
      <c r="U9" s="347"/>
      <c r="V9" s="348"/>
      <c r="W9" s="348"/>
      <c r="X9" s="349"/>
      <c r="Y9" s="380"/>
      <c r="Z9" s="254">
        <v>239</v>
      </c>
      <c r="AA9" s="255" t="s">
        <v>154</v>
      </c>
      <c r="AB9" s="256" t="s">
        <v>109</v>
      </c>
    </row>
    <row r="10" spans="1:28" ht="9.9499999999999993" customHeight="1" thickBot="1">
      <c r="A10" s="380"/>
      <c r="B10" s="380"/>
      <c r="C10" s="383"/>
      <c r="D10" s="384"/>
      <c r="E10" s="338"/>
      <c r="F10" s="339"/>
      <c r="G10" s="340"/>
      <c r="H10" s="17" t="str">
        <f t="shared" si="0"/>
        <v/>
      </c>
      <c r="I10" s="17" t="str">
        <f t="shared" si="1"/>
        <v/>
      </c>
      <c r="J10" s="272"/>
      <c r="K10" s="301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89"/>
      <c r="U10" s="341" t="s">
        <v>53</v>
      </c>
      <c r="V10" s="342"/>
      <c r="W10" s="342"/>
      <c r="X10" s="343"/>
      <c r="Y10" s="380"/>
      <c r="Z10" s="254">
        <v>277</v>
      </c>
      <c r="AA10" s="255" t="s">
        <v>129</v>
      </c>
      <c r="AB10" s="256" t="s">
        <v>128</v>
      </c>
    </row>
    <row r="11" spans="1:28" ht="9.9499999999999993" customHeight="1">
      <c r="A11" s="380"/>
      <c r="B11" s="380"/>
      <c r="C11" s="383"/>
      <c r="D11" s="384"/>
      <c r="E11" s="332" t="s">
        <v>4</v>
      </c>
      <c r="F11" s="333"/>
      <c r="G11" s="334"/>
      <c r="H11" s="15" t="str">
        <f t="shared" si="0"/>
        <v xml:space="preserve">William  Unadike </v>
      </c>
      <c r="I11" s="15" t="str">
        <f t="shared" si="1"/>
        <v xml:space="preserve">St Mary's Catholic School </v>
      </c>
      <c r="J11" s="273">
        <v>672</v>
      </c>
      <c r="K11" s="299">
        <v>23.6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2</v>
      </c>
      <c r="Q11" s="50">
        <f t="shared" si="7"/>
        <v>23.6</v>
      </c>
      <c r="R11" s="50" t="str">
        <f t="shared" si="8"/>
        <v>First</v>
      </c>
      <c r="S11" s="50" t="str">
        <f t="shared" si="2"/>
        <v/>
      </c>
      <c r="T11" s="389"/>
      <c r="U11" s="344"/>
      <c r="V11" s="345"/>
      <c r="W11" s="345"/>
      <c r="X11" s="346"/>
      <c r="Y11" s="380"/>
      <c r="Z11" s="254">
        <v>320</v>
      </c>
      <c r="AA11" s="255" t="s">
        <v>155</v>
      </c>
      <c r="AB11" s="256" t="s">
        <v>134</v>
      </c>
    </row>
    <row r="12" spans="1:28" ht="9.9499999999999993" customHeight="1">
      <c r="A12" s="380"/>
      <c r="B12" s="380"/>
      <c r="C12" s="383"/>
      <c r="D12" s="384"/>
      <c r="E12" s="335"/>
      <c r="F12" s="336"/>
      <c r="G12" s="337"/>
      <c r="H12" s="13" t="str">
        <f t="shared" si="0"/>
        <v>Patrick Weston</v>
      </c>
      <c r="I12" s="13" t="str">
        <f t="shared" si="1"/>
        <v>St Albans School</v>
      </c>
      <c r="J12" s="247">
        <v>580</v>
      </c>
      <c r="K12" s="300">
        <v>23.8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4</v>
      </c>
      <c r="Q12" s="55">
        <f t="shared" si="7"/>
        <v>23.8</v>
      </c>
      <c r="R12" s="55">
        <f t="shared" si="8"/>
        <v>23.8</v>
      </c>
      <c r="S12" s="55">
        <f t="shared" si="2"/>
        <v>2</v>
      </c>
      <c r="T12" s="389"/>
      <c r="U12" s="347"/>
      <c r="V12" s="348"/>
      <c r="W12" s="348"/>
      <c r="X12" s="349"/>
      <c r="Y12" s="380"/>
      <c r="Z12" s="254">
        <v>358</v>
      </c>
      <c r="AA12" s="255" t="s">
        <v>156</v>
      </c>
      <c r="AB12" s="256" t="s">
        <v>96</v>
      </c>
    </row>
    <row r="13" spans="1:28" ht="9.9499999999999993" customHeight="1">
      <c r="A13" s="380"/>
      <c r="B13" s="380"/>
      <c r="C13" s="383"/>
      <c r="D13" s="384"/>
      <c r="E13" s="335"/>
      <c r="F13" s="336"/>
      <c r="G13" s="337"/>
      <c r="H13" s="13" t="str">
        <f t="shared" si="0"/>
        <v>Kyle  Gall Gray</v>
      </c>
      <c r="I13" s="13" t="str">
        <f t="shared" si="1"/>
        <v xml:space="preserve">The knights Templar school </v>
      </c>
      <c r="J13" s="247">
        <v>804</v>
      </c>
      <c r="K13" s="300">
        <v>25.1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 t="str">
        <f>IF(K13&gt;0,IF(Q13="no","No",RANK(Q13,$Q$3:$Q$34,1)+COUNTIF($Q$3:Q13,Q13)-1),"No Runner")</f>
        <v>No</v>
      </c>
      <c r="Q13" s="55" t="str">
        <f t="shared" si="7"/>
        <v>no</v>
      </c>
      <c r="R13" s="55">
        <f t="shared" si="8"/>
        <v>25.1</v>
      </c>
      <c r="S13" s="55">
        <f t="shared" si="2"/>
        <v>7</v>
      </c>
      <c r="T13" s="389"/>
      <c r="U13" s="341" t="s">
        <v>55</v>
      </c>
      <c r="V13" s="342"/>
      <c r="W13" s="342"/>
      <c r="X13" s="343"/>
      <c r="Y13" s="380"/>
      <c r="Z13" s="254">
        <v>388</v>
      </c>
      <c r="AA13" s="255" t="s">
        <v>157</v>
      </c>
      <c r="AB13" s="256" t="s">
        <v>158</v>
      </c>
    </row>
    <row r="14" spans="1:28" ht="9.9499999999999993" customHeight="1">
      <c r="A14" s="380"/>
      <c r="B14" s="380"/>
      <c r="C14" s="383"/>
      <c r="D14" s="384"/>
      <c r="E14" s="335"/>
      <c r="F14" s="336"/>
      <c r="G14" s="337"/>
      <c r="H14" s="13" t="str">
        <f t="shared" si="0"/>
        <v>Louie Scott</v>
      </c>
      <c r="I14" s="13" t="str">
        <f t="shared" si="1"/>
        <v>Sir John Lawes</v>
      </c>
      <c r="J14" s="247">
        <v>552</v>
      </c>
      <c r="K14" s="300">
        <v>25.2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 t="str">
        <f>IF(K14&gt;0,IF(Q14="no","No",RANK(Q14,$Q$3:$Q$34,1)+COUNTIF($Q$3:Q14,Q14)-1),"No Runner")</f>
        <v>No</v>
      </c>
      <c r="Q14" s="55" t="str">
        <f t="shared" si="7"/>
        <v>no</v>
      </c>
      <c r="R14" s="55">
        <f t="shared" si="8"/>
        <v>25.2</v>
      </c>
      <c r="S14" s="55">
        <f t="shared" si="2"/>
        <v>8</v>
      </c>
      <c r="T14" s="389"/>
      <c r="U14" s="344"/>
      <c r="V14" s="345"/>
      <c r="W14" s="345"/>
      <c r="X14" s="346"/>
      <c r="Y14" s="380"/>
      <c r="Z14" s="254">
        <v>521</v>
      </c>
      <c r="AA14" s="255" t="s">
        <v>159</v>
      </c>
      <c r="AB14" s="256" t="s">
        <v>160</v>
      </c>
    </row>
    <row r="15" spans="1:28" ht="9.9499999999999993" customHeight="1">
      <c r="A15" s="380"/>
      <c r="B15" s="380"/>
      <c r="C15" s="383"/>
      <c r="D15" s="384"/>
      <c r="E15" s="335"/>
      <c r="F15" s="336"/>
      <c r="G15" s="337"/>
      <c r="H15" s="13" t="str">
        <f t="shared" si="0"/>
        <v>Edward Starkins</v>
      </c>
      <c r="I15" s="13" t="str">
        <f t="shared" si="1"/>
        <v>Sele</v>
      </c>
      <c r="J15" s="247">
        <v>521</v>
      </c>
      <c r="K15" s="300">
        <v>25.9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25.9</v>
      </c>
      <c r="S15" s="55">
        <f t="shared" si="2"/>
        <v>9</v>
      </c>
      <c r="T15" s="389"/>
      <c r="U15" s="347"/>
      <c r="V15" s="348"/>
      <c r="W15" s="348"/>
      <c r="X15" s="349"/>
      <c r="Y15" s="380"/>
      <c r="Z15" s="254">
        <v>552</v>
      </c>
      <c r="AA15" s="255" t="s">
        <v>161</v>
      </c>
      <c r="AB15" s="256" t="s">
        <v>78</v>
      </c>
    </row>
    <row r="16" spans="1:28" ht="9.9499999999999993" customHeight="1">
      <c r="A16" s="380"/>
      <c r="B16" s="380"/>
      <c r="C16" s="383"/>
      <c r="D16" s="384"/>
      <c r="E16" s="335"/>
      <c r="F16" s="336"/>
      <c r="G16" s="337"/>
      <c r="H16" s="13" t="str">
        <f t="shared" si="0"/>
        <v/>
      </c>
      <c r="I16" s="13" t="str">
        <f t="shared" si="1"/>
        <v/>
      </c>
      <c r="J16" s="247"/>
      <c r="K16" s="300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89"/>
      <c r="U16" s="341" t="s">
        <v>56</v>
      </c>
      <c r="V16" s="342"/>
      <c r="W16" s="342"/>
      <c r="X16" s="343"/>
      <c r="Y16" s="380"/>
      <c r="Z16" s="254">
        <v>580</v>
      </c>
      <c r="AA16" s="255" t="s">
        <v>162</v>
      </c>
      <c r="AB16" s="256" t="s">
        <v>47</v>
      </c>
    </row>
    <row r="17" spans="1:28" ht="9.9499999999999993" customHeight="1">
      <c r="A17" s="380"/>
      <c r="B17" s="380"/>
      <c r="C17" s="383"/>
      <c r="D17" s="384"/>
      <c r="E17" s="335"/>
      <c r="F17" s="336"/>
      <c r="G17" s="337"/>
      <c r="H17" s="7" t="str">
        <f t="shared" si="0"/>
        <v/>
      </c>
      <c r="I17" s="10" t="str">
        <f t="shared" si="1"/>
        <v/>
      </c>
      <c r="J17" s="249"/>
      <c r="K17" s="300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89"/>
      <c r="U17" s="344"/>
      <c r="V17" s="345"/>
      <c r="W17" s="345"/>
      <c r="X17" s="346"/>
      <c r="Y17" s="380"/>
      <c r="Z17" s="254">
        <v>644</v>
      </c>
      <c r="AA17" s="255" t="s">
        <v>79</v>
      </c>
      <c r="AB17" s="256" t="s">
        <v>141</v>
      </c>
    </row>
    <row r="18" spans="1:28" ht="9.9499999999999993" customHeight="1" thickBot="1">
      <c r="A18" s="380"/>
      <c r="B18" s="380"/>
      <c r="C18" s="383"/>
      <c r="D18" s="384"/>
      <c r="E18" s="338"/>
      <c r="F18" s="339"/>
      <c r="G18" s="340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89"/>
      <c r="U18" s="347"/>
      <c r="V18" s="348"/>
      <c r="W18" s="348"/>
      <c r="X18" s="349"/>
      <c r="Y18" s="380"/>
      <c r="Z18" s="254">
        <v>672</v>
      </c>
      <c r="AA18" s="255" t="s">
        <v>163</v>
      </c>
      <c r="AB18" s="256" t="s">
        <v>164</v>
      </c>
    </row>
    <row r="19" spans="1:28" ht="9.9499999999999993" customHeight="1">
      <c r="A19" s="380"/>
      <c r="B19" s="380"/>
      <c r="C19" s="383"/>
      <c r="D19" s="384"/>
      <c r="E19" s="332" t="s">
        <v>6</v>
      </c>
      <c r="F19" s="333"/>
      <c r="G19" s="334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89"/>
      <c r="U19" s="341" t="s">
        <v>57</v>
      </c>
      <c r="V19" s="342"/>
      <c r="W19" s="342"/>
      <c r="X19" s="343"/>
      <c r="Y19" s="380"/>
      <c r="Z19" s="254">
        <v>701</v>
      </c>
      <c r="AA19" s="255" t="s">
        <v>165</v>
      </c>
      <c r="AB19" s="256" t="s">
        <v>166</v>
      </c>
    </row>
    <row r="20" spans="1:28" ht="9.9499999999999993" customHeight="1">
      <c r="A20" s="380"/>
      <c r="B20" s="380"/>
      <c r="C20" s="383"/>
      <c r="D20" s="384"/>
      <c r="E20" s="335"/>
      <c r="F20" s="336"/>
      <c r="G20" s="337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89"/>
      <c r="U20" s="344"/>
      <c r="V20" s="345"/>
      <c r="W20" s="345"/>
      <c r="X20" s="346"/>
      <c r="Y20" s="380"/>
      <c r="Z20" s="254">
        <v>766</v>
      </c>
      <c r="AA20" s="255" t="s">
        <v>80</v>
      </c>
      <c r="AB20" s="256" t="s">
        <v>48</v>
      </c>
    </row>
    <row r="21" spans="1:28" ht="9.9499999999999993" customHeight="1">
      <c r="A21" s="380"/>
      <c r="B21" s="380"/>
      <c r="C21" s="383"/>
      <c r="D21" s="384"/>
      <c r="E21" s="335"/>
      <c r="F21" s="336"/>
      <c r="G21" s="337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89"/>
      <c r="U21" s="347"/>
      <c r="V21" s="348"/>
      <c r="W21" s="348"/>
      <c r="X21" s="349"/>
      <c r="Y21" s="380"/>
      <c r="Z21" s="254">
        <v>804</v>
      </c>
      <c r="AA21" s="255" t="s">
        <v>167</v>
      </c>
      <c r="AB21" s="256" t="s">
        <v>168</v>
      </c>
    </row>
    <row r="22" spans="1:28" ht="9.9499999999999993" customHeight="1">
      <c r="A22" s="380"/>
      <c r="B22" s="380"/>
      <c r="C22" s="383"/>
      <c r="D22" s="384"/>
      <c r="E22" s="335"/>
      <c r="F22" s="336"/>
      <c r="G22" s="337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89"/>
      <c r="U22" s="350"/>
      <c r="V22" s="351"/>
      <c r="W22" s="351"/>
      <c r="X22" s="352"/>
      <c r="Y22" s="380"/>
      <c r="Z22" s="254"/>
      <c r="AA22" s="255"/>
      <c r="AB22" s="256"/>
    </row>
    <row r="23" spans="1:28" ht="9.9499999999999993" customHeight="1">
      <c r="A23" s="380"/>
      <c r="B23" s="380"/>
      <c r="C23" s="383"/>
      <c r="D23" s="384"/>
      <c r="E23" s="335"/>
      <c r="F23" s="336"/>
      <c r="G23" s="337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89"/>
      <c r="U23" s="353"/>
      <c r="V23" s="354"/>
      <c r="W23" s="354"/>
      <c r="X23" s="355"/>
      <c r="Y23" s="380"/>
      <c r="Z23" s="254"/>
      <c r="AA23" s="255"/>
      <c r="AB23" s="256"/>
    </row>
    <row r="24" spans="1:28" ht="9.9499999999999993" customHeight="1">
      <c r="A24" s="380"/>
      <c r="B24" s="380"/>
      <c r="C24" s="383"/>
      <c r="D24" s="384"/>
      <c r="E24" s="335"/>
      <c r="F24" s="336"/>
      <c r="G24" s="337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89"/>
      <c r="U24" s="356"/>
      <c r="V24" s="357"/>
      <c r="W24" s="357"/>
      <c r="X24" s="358"/>
      <c r="Y24" s="380"/>
      <c r="Z24" s="254"/>
      <c r="AA24" s="255"/>
      <c r="AB24" s="256"/>
    </row>
    <row r="25" spans="1:28" ht="9.9499999999999993" customHeight="1">
      <c r="A25" s="380"/>
      <c r="B25" s="380"/>
      <c r="C25" s="383"/>
      <c r="D25" s="384"/>
      <c r="E25" s="335"/>
      <c r="F25" s="336"/>
      <c r="G25" s="337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89"/>
      <c r="U25" s="350"/>
      <c r="V25" s="351"/>
      <c r="W25" s="351"/>
      <c r="X25" s="352"/>
      <c r="Y25" s="380"/>
      <c r="Z25" s="254"/>
      <c r="AA25" s="255"/>
      <c r="AB25" s="256"/>
    </row>
    <row r="26" spans="1:28" ht="9.9499999999999993" customHeight="1" thickBot="1">
      <c r="A26" s="380"/>
      <c r="B26" s="380"/>
      <c r="C26" s="383"/>
      <c r="D26" s="384"/>
      <c r="E26" s="338"/>
      <c r="F26" s="339"/>
      <c r="G26" s="340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89"/>
      <c r="U26" s="353"/>
      <c r="V26" s="354"/>
      <c r="W26" s="354"/>
      <c r="X26" s="355"/>
      <c r="Y26" s="380"/>
      <c r="Z26" s="254"/>
      <c r="AA26" s="255"/>
      <c r="AB26" s="256"/>
    </row>
    <row r="27" spans="1:28" ht="9.9499999999999993" customHeight="1">
      <c r="A27" s="380"/>
      <c r="B27" s="380"/>
      <c r="C27" s="383"/>
      <c r="D27" s="384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89"/>
      <c r="U27" s="356"/>
      <c r="V27" s="357"/>
      <c r="W27" s="357"/>
      <c r="X27" s="358"/>
      <c r="Y27" s="380"/>
      <c r="Z27" s="254"/>
      <c r="AA27" s="255"/>
      <c r="AB27" s="256"/>
    </row>
    <row r="28" spans="1:28" ht="9.9499999999999993" customHeight="1">
      <c r="A28" s="380"/>
      <c r="B28" s="380"/>
      <c r="C28" s="383"/>
      <c r="D28" s="384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89"/>
      <c r="U28" s="350"/>
      <c r="V28" s="351"/>
      <c r="W28" s="351"/>
      <c r="X28" s="352"/>
      <c r="Y28" s="380"/>
      <c r="Z28" s="254"/>
      <c r="AA28" s="255"/>
      <c r="AB28" s="256"/>
    </row>
    <row r="29" spans="1:28" ht="9.9499999999999993" customHeight="1">
      <c r="A29" s="380"/>
      <c r="B29" s="380"/>
      <c r="C29" s="383"/>
      <c r="D29" s="384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89"/>
      <c r="U29" s="353"/>
      <c r="V29" s="354"/>
      <c r="W29" s="354"/>
      <c r="X29" s="355"/>
      <c r="Y29" s="380"/>
      <c r="Z29" s="254"/>
      <c r="AA29" s="255"/>
      <c r="AB29" s="256"/>
    </row>
    <row r="30" spans="1:28" ht="9.9499999999999993" customHeight="1" thickBot="1">
      <c r="A30" s="380"/>
      <c r="B30" s="380"/>
      <c r="C30" s="383"/>
      <c r="D30" s="384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89"/>
      <c r="U30" s="368"/>
      <c r="V30" s="369"/>
      <c r="W30" s="369"/>
      <c r="X30" s="370"/>
      <c r="Y30" s="380"/>
      <c r="Z30" s="254"/>
      <c r="AA30" s="255"/>
      <c r="AB30" s="256"/>
    </row>
    <row r="31" spans="1:28" ht="9.9499999999999993" customHeight="1" thickBot="1">
      <c r="A31" s="380"/>
      <c r="B31" s="380"/>
      <c r="C31" s="383"/>
      <c r="D31" s="384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89"/>
      <c r="U31" s="42"/>
      <c r="V31" s="42"/>
      <c r="W31" s="42"/>
      <c r="Y31" s="380"/>
      <c r="Z31" s="254"/>
      <c r="AA31" s="255"/>
      <c r="AB31" s="256"/>
    </row>
    <row r="32" spans="1:28" ht="9.9499999999999993" customHeight="1" thickBot="1">
      <c r="A32" s="380"/>
      <c r="B32" s="380"/>
      <c r="C32" s="383"/>
      <c r="D32" s="384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89"/>
      <c r="U32" s="371" t="str">
        <f>C2&amp;" Finalists"</f>
        <v>200m Finalists</v>
      </c>
      <c r="V32" s="372"/>
      <c r="W32" s="372"/>
      <c r="X32" s="373"/>
      <c r="Y32" s="380"/>
      <c r="Z32" s="254"/>
      <c r="AA32" s="255"/>
      <c r="AB32" s="256"/>
    </row>
    <row r="33" spans="1:29" ht="9.9499999999999993" customHeight="1">
      <c r="A33" s="323"/>
      <c r="B33" s="324" t="s">
        <v>11</v>
      </c>
      <c r="C33" s="383"/>
      <c r="D33" s="384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89"/>
      <c r="U33" s="374"/>
      <c r="V33" s="375"/>
      <c r="W33" s="375"/>
      <c r="X33" s="376"/>
      <c r="Y33" s="380"/>
      <c r="Z33" s="254"/>
      <c r="AA33" s="255"/>
      <c r="AB33" s="256"/>
    </row>
    <row r="34" spans="1:29" ht="9.9499999999999993" customHeight="1" thickBot="1">
      <c r="A34" s="323"/>
      <c r="B34" s="325"/>
      <c r="C34" s="383"/>
      <c r="D34" s="384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89"/>
      <c r="U34" s="68" t="s">
        <v>46</v>
      </c>
      <c r="V34" s="64" t="s">
        <v>1</v>
      </c>
      <c r="W34" s="198" t="s">
        <v>40</v>
      </c>
      <c r="X34" s="65" t="s">
        <v>8</v>
      </c>
      <c r="Y34" s="380"/>
      <c r="Z34" s="257"/>
      <c r="AA34" s="258"/>
      <c r="AB34" s="259"/>
    </row>
    <row r="35" spans="1:29" ht="9.9499999999999993" customHeight="1" thickBot="1">
      <c r="A35" s="323"/>
      <c r="B35" s="161">
        <v>1</v>
      </c>
      <c r="C35" s="383"/>
      <c r="D35" s="384"/>
      <c r="E35" s="326" t="str">
        <f>C2&amp;" Final"</f>
        <v>200m Final</v>
      </c>
      <c r="G35" s="46">
        <v>1</v>
      </c>
      <c r="H35" s="47" t="str">
        <f t="shared" si="0"/>
        <v>Griffyn Archer Jones</v>
      </c>
      <c r="I35" s="47" t="str">
        <f t="shared" si="1"/>
        <v>Beaumont</v>
      </c>
      <c r="J35" s="274">
        <v>97</v>
      </c>
      <c r="K35" s="246">
        <v>22.55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>YES</v>
      </c>
      <c r="O35" s="63"/>
      <c r="P35" s="329" t="str">
        <f ca="1">Entries!$A$1</f>
        <v>U17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Griffyn Archer Jones</v>
      </c>
      <c r="W35" s="79" t="str">
        <f>IFERROR(INDEX($I$3:$I$34,MATCH($B35,$P$3:$P$34,0)),"")</f>
        <v>Beaumont</v>
      </c>
      <c r="X35" s="48">
        <f>IFERROR(INDEX($J$3:$J$34,MATCH($B35,$P$3:$P$34,0)),"")</f>
        <v>97</v>
      </c>
      <c r="Y35" s="380"/>
      <c r="Z35" s="228"/>
      <c r="AA35" s="228"/>
      <c r="AB35" s="228"/>
    </row>
    <row r="36" spans="1:29" ht="9.9499999999999993" customHeight="1" thickBot="1">
      <c r="A36" s="323"/>
      <c r="B36" s="43">
        <v>2</v>
      </c>
      <c r="C36" s="383"/>
      <c r="D36" s="384"/>
      <c r="E36" s="327"/>
      <c r="G36" s="37">
        <v>2</v>
      </c>
      <c r="H36" s="34" t="str">
        <f t="shared" si="0"/>
        <v xml:space="preserve">William  Unadike </v>
      </c>
      <c r="I36" s="200" t="str">
        <f t="shared" si="1"/>
        <v xml:space="preserve">St Mary's Catholic School </v>
      </c>
      <c r="J36" s="275">
        <v>672</v>
      </c>
      <c r="K36" s="248">
        <v>23.33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3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 xml:space="preserve">William  Unadike </v>
      </c>
      <c r="W36" s="198" t="str">
        <f t="shared" ref="W36:W42" si="14">IFERROR(INDEX($I$3:$I$34,MATCH($B36,$P$3:$P$34,0)),"")</f>
        <v xml:space="preserve">St Mary's Catholic School </v>
      </c>
      <c r="X36" s="65">
        <f>IFERROR(INDEX($J$3:$J$34,MATCH($B36,$P$3:$P$34,0)),"")</f>
        <v>672</v>
      </c>
      <c r="Y36" s="380"/>
      <c r="Z36" s="318" t="s">
        <v>51</v>
      </c>
      <c r="AA36" s="319" t="s">
        <v>50</v>
      </c>
      <c r="AB36" s="320"/>
    </row>
    <row r="37" spans="1:29" ht="9.9499999999999993" customHeight="1" thickBot="1">
      <c r="A37" s="323"/>
      <c r="B37" s="43">
        <v>3</v>
      </c>
      <c r="C37" s="383"/>
      <c r="D37" s="384"/>
      <c r="E37" s="327"/>
      <c r="G37" s="135">
        <v>3</v>
      </c>
      <c r="H37" s="136" t="str">
        <f t="shared" si="0"/>
        <v>Joe Jackson</v>
      </c>
      <c r="I37" s="201" t="str">
        <f t="shared" si="1"/>
        <v>Chancellor's</v>
      </c>
      <c r="J37" s="275">
        <v>165</v>
      </c>
      <c r="K37" s="248">
        <v>23.51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0"/>
      <c r="Q37" s="227"/>
      <c r="R37" s="227"/>
      <c r="S37" s="227"/>
      <c r="T37" s="70"/>
      <c r="U37" s="68">
        <v>3</v>
      </c>
      <c r="V37" s="64" t="str">
        <f t="shared" si="13"/>
        <v>Ben Parker</v>
      </c>
      <c r="W37" s="198" t="str">
        <f t="shared" si="14"/>
        <v>Haileybury</v>
      </c>
      <c r="X37" s="65">
        <f t="shared" ref="X37:X42" si="15">IFERROR(INDEX($J$3:$J$34,MATCH($B37,$P$3:$P$34,0)),"")</f>
        <v>222</v>
      </c>
      <c r="Y37" s="380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3"/>
      <c r="B38" s="43">
        <v>4</v>
      </c>
      <c r="C38" s="385"/>
      <c r="D38" s="386"/>
      <c r="E38" s="327"/>
      <c r="G38" s="137">
        <v>4</v>
      </c>
      <c r="H38" s="39" t="str">
        <f t="shared" si="0"/>
        <v>Ben Parker</v>
      </c>
      <c r="I38" s="202" t="str">
        <f t="shared" si="1"/>
        <v>Haileybury</v>
      </c>
      <c r="J38" s="275">
        <v>222</v>
      </c>
      <c r="K38" s="248">
        <v>23.62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0"/>
      <c r="Q38" s="227"/>
      <c r="R38" s="227"/>
      <c r="S38" s="227"/>
      <c r="T38" s="70"/>
      <c r="U38" s="68">
        <v>6</v>
      </c>
      <c r="V38" s="64" t="str">
        <f t="shared" si="13"/>
        <v>Patrick Weston</v>
      </c>
      <c r="W38" s="198" t="str">
        <f t="shared" si="14"/>
        <v>St Albans School</v>
      </c>
      <c r="X38" s="65">
        <f t="shared" si="15"/>
        <v>580</v>
      </c>
      <c r="Y38" s="380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3"/>
      <c r="B39" s="43">
        <v>5</v>
      </c>
      <c r="C39" s="321" t="s">
        <v>18</v>
      </c>
      <c r="D39" s="322"/>
      <c r="E39" s="327"/>
      <c r="G39" s="27">
        <v>5</v>
      </c>
      <c r="H39" s="35" t="str">
        <f t="shared" si="0"/>
        <v>Patrick Weston</v>
      </c>
      <c r="I39" s="203" t="str">
        <f t="shared" si="1"/>
        <v>St Albans School</v>
      </c>
      <c r="J39" s="275">
        <v>580</v>
      </c>
      <c r="K39" s="248">
        <v>23.75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0"/>
      <c r="Q39" s="227"/>
      <c r="R39" s="227"/>
      <c r="S39" s="227"/>
      <c r="T39" s="70"/>
      <c r="U39" s="68">
        <v>2</v>
      </c>
      <c r="V39" s="64" t="str">
        <f t="shared" si="13"/>
        <v>Joe Jackson</v>
      </c>
      <c r="W39" s="198" t="str">
        <f t="shared" si="14"/>
        <v>Chancellor's</v>
      </c>
      <c r="X39" s="65">
        <f t="shared" si="15"/>
        <v>165</v>
      </c>
      <c r="Y39" s="380"/>
      <c r="Z39" s="41"/>
      <c r="AA39" s="41"/>
      <c r="AC39" s="41"/>
    </row>
    <row r="40" spans="1:29" ht="9.9499999999999993" customHeight="1">
      <c r="A40" s="323"/>
      <c r="B40" s="43">
        <v>6</v>
      </c>
      <c r="C40" s="95" t="s">
        <v>15</v>
      </c>
      <c r="D40" s="260">
        <v>22.09</v>
      </c>
      <c r="E40" s="32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30"/>
      <c r="Q40" s="227"/>
      <c r="R40" s="227"/>
      <c r="S40" s="227"/>
      <c r="T40" s="70"/>
      <c r="U40" s="68">
        <v>7</v>
      </c>
      <c r="V40" s="64" t="str">
        <f t="shared" si="13"/>
        <v>George Sutcliffe</v>
      </c>
      <c r="W40" s="198" t="str">
        <f t="shared" si="14"/>
        <v>Nicholas Breakspear</v>
      </c>
      <c r="X40" s="65">
        <f t="shared" si="15"/>
        <v>358</v>
      </c>
      <c r="Y40" s="380"/>
      <c r="Z40" s="41"/>
      <c r="AA40" s="41"/>
    </row>
    <row r="41" spans="1:29" ht="9.9499999999999993" customHeight="1">
      <c r="A41" s="323"/>
      <c r="B41" s="43">
        <v>7</v>
      </c>
      <c r="C41" s="96" t="s">
        <v>17</v>
      </c>
      <c r="D41" s="261">
        <v>22.2</v>
      </c>
      <c r="E41" s="32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30"/>
      <c r="Q41" s="227"/>
      <c r="R41" s="227"/>
      <c r="S41" s="227"/>
      <c r="T41" s="70"/>
      <c r="U41" s="68">
        <v>1</v>
      </c>
      <c r="V41" s="64" t="str">
        <f t="shared" si="13"/>
        <v>Kamsi Okolo</v>
      </c>
      <c r="W41" s="198" t="str">
        <f t="shared" si="14"/>
        <v>Queens'</v>
      </c>
      <c r="X41" s="65">
        <f t="shared" si="15"/>
        <v>388</v>
      </c>
      <c r="Y41" s="380"/>
      <c r="Z41" s="41"/>
      <c r="AA41" s="41"/>
    </row>
    <row r="42" spans="1:29" ht="9.9499999999999993" customHeight="1" thickBot="1">
      <c r="A42" s="323"/>
      <c r="B42" s="45">
        <v>8</v>
      </c>
      <c r="C42" s="97" t="s">
        <v>16</v>
      </c>
      <c r="D42" s="262">
        <v>22.7</v>
      </c>
      <c r="E42" s="32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1"/>
      <c r="Q42" s="227"/>
      <c r="R42" s="227"/>
      <c r="S42" s="227"/>
      <c r="T42" s="70"/>
      <c r="U42" s="69">
        <v>8</v>
      </c>
      <c r="V42" s="66" t="str">
        <f t="shared" si="13"/>
        <v>Freddie Stewart</v>
      </c>
      <c r="W42" s="199" t="str">
        <f t="shared" si="14"/>
        <v>Berkhamsted</v>
      </c>
      <c r="X42" s="67">
        <f t="shared" si="15"/>
        <v>115</v>
      </c>
      <c r="Y42" s="380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97" priority="11" operator="between">
      <formula>1.9</formula>
      <formula>2.1</formula>
    </cfRule>
    <cfRule type="cellIs" dxfId="96" priority="12" operator="between">
      <formula>0.9</formula>
      <formula>1.1</formula>
    </cfRule>
  </conditionalFormatting>
  <conditionalFormatting sqref="O3:O42">
    <cfRule type="cellIs" dxfId="95" priority="1" operator="between">
      <formula>2.9</formula>
      <formula>3.1</formula>
    </cfRule>
  </conditionalFormatting>
  <conditionalFormatting sqref="O19:O34"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2" operator="between">
      <formula>1.9</formula>
      <formula>2.1</formula>
    </cfRule>
    <cfRule type="cellIs" dxfId="91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D1" zoomScale="125" zoomScaleNormal="125" workbookViewId="0">
      <selection activeCell="H3" sqref="H3:K17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4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59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58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89"/>
      <c r="U2" s="390" t="s">
        <v>12</v>
      </c>
      <c r="V2" s="391"/>
      <c r="W2" s="391"/>
      <c r="X2" s="392"/>
      <c r="Y2" s="380"/>
      <c r="Z2" s="318" t="s">
        <v>13</v>
      </c>
      <c r="AA2" s="319"/>
      <c r="AB2" s="320"/>
    </row>
    <row r="3" spans="1:28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42" si="0">IFERROR(VLOOKUP($J3,$Z$2:$AB$34,2,0),"")</f>
        <v>Thom Redfern</v>
      </c>
      <c r="I3" s="39" t="str">
        <f t="shared" ref="I3:I42" si="1">IFERROR(VLOOKUP($J3,$Z$2:$AB$34,3,0),"")</f>
        <v>Hitchin boys school</v>
      </c>
      <c r="J3" s="245">
        <v>240</v>
      </c>
      <c r="K3" s="246">
        <v>52.59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2</v>
      </c>
      <c r="Q3" s="50">
        <f>IF(K3&gt;0,IF(O3=1,K3,IF(S3&lt;9-COUNTIF($O$3:$O$34,1),K3,"no")),"No Runner")</f>
        <v>52.59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89"/>
      <c r="U3" s="393"/>
      <c r="V3" s="394"/>
      <c r="W3" s="394"/>
      <c r="X3" s="395"/>
      <c r="Y3" s="380"/>
      <c r="Z3" s="254">
        <v>188</v>
      </c>
      <c r="AA3" s="255" t="s">
        <v>169</v>
      </c>
      <c r="AB3" s="264" t="s">
        <v>75</v>
      </c>
    </row>
    <row r="4" spans="1:28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>Adam Smith</v>
      </c>
      <c r="I4" s="13" t="str">
        <f t="shared" si="1"/>
        <v>Verulam</v>
      </c>
      <c r="J4" s="247">
        <v>831</v>
      </c>
      <c r="K4" s="248">
        <v>53.33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3</v>
      </c>
      <c r="Q4" s="55">
        <f t="shared" ref="Q4:Q34" si="7">IF(K4&gt;0,IF(O4=1,K4,IF(S4&lt;9-COUNTIF($O$3:$O$34,1),K4,"no")),"No Runner")</f>
        <v>53.33</v>
      </c>
      <c r="R4" s="55">
        <f t="shared" ref="R4:R34" si="8">IF(K4&gt;0,IF(O4=1,"First",K4),"No Runner")</f>
        <v>53.33</v>
      </c>
      <c r="S4" s="55">
        <f t="shared" si="2"/>
        <v>1</v>
      </c>
      <c r="T4" s="389"/>
      <c r="U4" s="377" t="s">
        <v>20</v>
      </c>
      <c r="V4" s="378"/>
      <c r="W4" s="378"/>
      <c r="X4" s="379"/>
      <c r="Y4" s="380"/>
      <c r="Z4" s="254">
        <v>220</v>
      </c>
      <c r="AA4" s="255" t="s">
        <v>170</v>
      </c>
      <c r="AB4" s="264" t="s">
        <v>76</v>
      </c>
    </row>
    <row r="5" spans="1:28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>Kai Fellows</v>
      </c>
      <c r="I5" s="13" t="str">
        <f t="shared" si="1"/>
        <v xml:space="preserve">St Mary's Catholic School </v>
      </c>
      <c r="J5" s="247">
        <v>673</v>
      </c>
      <c r="K5" s="248">
        <v>53.77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>
        <f>IF(K5&gt;0,IF(Q5="no","No",RANK(Q5,$Q$3:$Q$34,1)+COUNTIF($Q$3:Q5,Q5)-1),"No Runner")</f>
        <v>5</v>
      </c>
      <c r="Q5" s="55">
        <f t="shared" si="7"/>
        <v>53.77</v>
      </c>
      <c r="R5" s="55">
        <f t="shared" si="8"/>
        <v>53.77</v>
      </c>
      <c r="S5" s="55">
        <f t="shared" si="2"/>
        <v>4</v>
      </c>
      <c r="T5" s="389"/>
      <c r="U5" s="344"/>
      <c r="V5" s="345"/>
      <c r="W5" s="345"/>
      <c r="X5" s="346"/>
      <c r="Y5" s="380"/>
      <c r="Z5" s="254">
        <v>240</v>
      </c>
      <c r="AA5" s="255" t="s">
        <v>171</v>
      </c>
      <c r="AB5" s="264" t="s">
        <v>109</v>
      </c>
    </row>
    <row r="6" spans="1:28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>Ben  Lewis</v>
      </c>
      <c r="I6" s="13" t="str">
        <f t="shared" si="1"/>
        <v>Freman College</v>
      </c>
      <c r="J6" s="247">
        <v>188</v>
      </c>
      <c r="K6" s="248">
        <v>54.39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>
        <f>IF(K6&gt;0,IF(Q6="no","No",RANK(Q6,$Q$3:$Q$34,1)+COUNTIF($Q$3:Q6,Q6)-1),"No Runner")</f>
        <v>8</v>
      </c>
      <c r="Q6" s="55">
        <f t="shared" si="7"/>
        <v>54.39</v>
      </c>
      <c r="R6" s="55">
        <f t="shared" si="8"/>
        <v>54.39</v>
      </c>
      <c r="S6" s="55">
        <f t="shared" si="2"/>
        <v>6</v>
      </c>
      <c r="T6" s="389"/>
      <c r="U6" s="347"/>
      <c r="V6" s="348"/>
      <c r="W6" s="348"/>
      <c r="X6" s="349"/>
      <c r="Y6" s="380"/>
      <c r="Z6" s="254">
        <v>321</v>
      </c>
      <c r="AA6" s="255" t="s">
        <v>172</v>
      </c>
      <c r="AB6" s="264" t="s">
        <v>134</v>
      </c>
    </row>
    <row r="7" spans="1:28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>Jack Ansell</v>
      </c>
      <c r="I7" s="13" t="str">
        <f t="shared" si="1"/>
        <v>Haileybury</v>
      </c>
      <c r="J7" s="247">
        <v>220</v>
      </c>
      <c r="K7" s="248">
        <v>55.99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 t="str">
        <f>IF(K7&gt;0,IF(Q7="no","No",RANK(Q7,$Q$3:$Q$34,1)+COUNTIF($Q$3:Q7,Q7)-1),"No Runner")</f>
        <v>No</v>
      </c>
      <c r="Q7" s="55" t="str">
        <f t="shared" si="7"/>
        <v>no</v>
      </c>
      <c r="R7" s="55">
        <f t="shared" si="8"/>
        <v>55.99</v>
      </c>
      <c r="S7" s="55">
        <f t="shared" si="2"/>
        <v>9</v>
      </c>
      <c r="T7" s="389"/>
      <c r="U7" s="341" t="s">
        <v>54</v>
      </c>
      <c r="V7" s="342"/>
      <c r="W7" s="342"/>
      <c r="X7" s="343"/>
      <c r="Y7" s="380"/>
      <c r="Z7" s="254">
        <v>323</v>
      </c>
      <c r="AA7" s="255" t="s">
        <v>173</v>
      </c>
      <c r="AB7" s="264" t="s">
        <v>134</v>
      </c>
    </row>
    <row r="8" spans="1:28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>Zeke Wellington</v>
      </c>
      <c r="I8" s="13" t="str">
        <f t="shared" si="1"/>
        <v>King James</v>
      </c>
      <c r="J8" s="247">
        <v>323</v>
      </c>
      <c r="K8" s="248">
        <v>59.79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 t="str">
        <f>IF(K8&gt;0,IF(Q8="no","No",RANK(Q8,$Q$3:$Q$34,1)+COUNTIF($Q$3:Q8,Q8)-1),"No Runner")</f>
        <v>No</v>
      </c>
      <c r="Q8" s="55" t="str">
        <f t="shared" si="7"/>
        <v>no</v>
      </c>
      <c r="R8" s="55">
        <f t="shared" si="8"/>
        <v>59.79</v>
      </c>
      <c r="S8" s="55">
        <f t="shared" si="2"/>
        <v>10</v>
      </c>
      <c r="T8" s="389"/>
      <c r="U8" s="344"/>
      <c r="V8" s="345"/>
      <c r="W8" s="345"/>
      <c r="X8" s="346"/>
      <c r="Y8" s="380"/>
      <c r="Z8" s="254">
        <v>411</v>
      </c>
      <c r="AA8" s="255" t="s">
        <v>174</v>
      </c>
      <c r="AB8" s="264" t="s">
        <v>49</v>
      </c>
    </row>
    <row r="9" spans="1:28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89"/>
      <c r="U9" s="347"/>
      <c r="V9" s="348"/>
      <c r="W9" s="348"/>
      <c r="X9" s="349"/>
      <c r="Y9" s="380"/>
      <c r="Z9" s="254">
        <v>549</v>
      </c>
      <c r="AA9" s="255" t="s">
        <v>175</v>
      </c>
      <c r="AB9" s="264" t="s">
        <v>78</v>
      </c>
    </row>
    <row r="10" spans="1:28" ht="9.9499999999999993" customHeight="1" thickBot="1">
      <c r="A10" s="380"/>
      <c r="B10" s="380"/>
      <c r="C10" s="383"/>
      <c r="D10" s="384"/>
      <c r="E10" s="338"/>
      <c r="F10" s="339"/>
      <c r="G10" s="340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89"/>
      <c r="U10" s="341" t="s">
        <v>53</v>
      </c>
      <c r="V10" s="342"/>
      <c r="W10" s="342"/>
      <c r="X10" s="343"/>
      <c r="Y10" s="380"/>
      <c r="Z10" s="254">
        <v>597</v>
      </c>
      <c r="AA10" s="255" t="s">
        <v>176</v>
      </c>
      <c r="AB10" s="264" t="s">
        <v>87</v>
      </c>
    </row>
    <row r="11" spans="1:28" ht="9.9499999999999993" customHeight="1">
      <c r="A11" s="380"/>
      <c r="B11" s="380"/>
      <c r="C11" s="383"/>
      <c r="D11" s="384"/>
      <c r="E11" s="332" t="s">
        <v>4</v>
      </c>
      <c r="F11" s="333"/>
      <c r="G11" s="334"/>
      <c r="H11" s="15" t="str">
        <f t="shared" si="0"/>
        <v>Rhys Bethell</v>
      </c>
      <c r="I11" s="15" t="str">
        <f t="shared" si="1"/>
        <v>Richard Hale School</v>
      </c>
      <c r="J11" s="273">
        <v>854</v>
      </c>
      <c r="K11" s="246">
        <v>51.58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1</v>
      </c>
      <c r="Q11" s="50">
        <f t="shared" si="7"/>
        <v>51.58</v>
      </c>
      <c r="R11" s="50" t="str">
        <f t="shared" si="8"/>
        <v>First</v>
      </c>
      <c r="S11" s="50" t="str">
        <f t="shared" si="2"/>
        <v/>
      </c>
      <c r="T11" s="389"/>
      <c r="U11" s="344"/>
      <c r="V11" s="345"/>
      <c r="W11" s="345"/>
      <c r="X11" s="346"/>
      <c r="Y11" s="380"/>
      <c r="Z11" s="254">
        <v>625</v>
      </c>
      <c r="AA11" s="255" t="s">
        <v>177</v>
      </c>
      <c r="AB11" s="264" t="s">
        <v>115</v>
      </c>
    </row>
    <row r="12" spans="1:28" ht="9.9499999999999993" customHeight="1">
      <c r="A12" s="380"/>
      <c r="B12" s="380"/>
      <c r="C12" s="383"/>
      <c r="D12" s="384"/>
      <c r="E12" s="335"/>
      <c r="F12" s="336"/>
      <c r="G12" s="337"/>
      <c r="H12" s="13" t="str">
        <f t="shared" si="0"/>
        <v>Finley  Norman</v>
      </c>
      <c r="I12" s="13" t="str">
        <f t="shared" si="1"/>
        <v>Richard Hale School</v>
      </c>
      <c r="J12" s="247">
        <v>411</v>
      </c>
      <c r="K12" s="248">
        <v>53.44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4</v>
      </c>
      <c r="Q12" s="55">
        <f t="shared" si="7"/>
        <v>53.44</v>
      </c>
      <c r="R12" s="55">
        <f t="shared" si="8"/>
        <v>53.44</v>
      </c>
      <c r="S12" s="55">
        <f t="shared" si="2"/>
        <v>2</v>
      </c>
      <c r="T12" s="389"/>
      <c r="U12" s="347"/>
      <c r="V12" s="348"/>
      <c r="W12" s="348"/>
      <c r="X12" s="349"/>
      <c r="Y12" s="380"/>
      <c r="Z12" s="254">
        <v>664</v>
      </c>
      <c r="AA12" s="255" t="s">
        <v>178</v>
      </c>
      <c r="AB12" s="264" t="s">
        <v>69</v>
      </c>
    </row>
    <row r="13" spans="1:28" ht="9.9499999999999993" customHeight="1">
      <c r="A13" s="380"/>
      <c r="B13" s="380"/>
      <c r="C13" s="383"/>
      <c r="D13" s="384"/>
      <c r="E13" s="335"/>
      <c r="F13" s="336"/>
      <c r="G13" s="337"/>
      <c r="H13" s="13" t="str">
        <f t="shared" si="0"/>
        <v>Nick Lee</v>
      </c>
      <c r="I13" s="13" t="str">
        <f t="shared" si="1"/>
        <v xml:space="preserve">St Albans School </v>
      </c>
      <c r="J13" s="247">
        <v>597</v>
      </c>
      <c r="K13" s="248">
        <v>53.77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>
        <f>IF(K13&gt;0,IF(Q13="no","No",RANK(Q13,$Q$3:$Q$34,1)+COUNTIF($Q$3:Q13,Q13)-1),"No Runner")</f>
        <v>6</v>
      </c>
      <c r="Q13" s="55">
        <f t="shared" si="7"/>
        <v>53.77</v>
      </c>
      <c r="R13" s="55">
        <f t="shared" si="8"/>
        <v>53.77</v>
      </c>
      <c r="S13" s="55">
        <f t="shared" si="2"/>
        <v>4</v>
      </c>
      <c r="T13" s="389"/>
      <c r="U13" s="341" t="s">
        <v>55</v>
      </c>
      <c r="V13" s="342"/>
      <c r="W13" s="342"/>
      <c r="X13" s="343"/>
      <c r="Y13" s="380"/>
      <c r="Z13" s="254">
        <v>673</v>
      </c>
      <c r="AA13" s="255" t="s">
        <v>179</v>
      </c>
      <c r="AB13" s="264" t="s">
        <v>164</v>
      </c>
    </row>
    <row r="14" spans="1:28" ht="9.9499999999999993" customHeight="1">
      <c r="A14" s="380"/>
      <c r="B14" s="380"/>
      <c r="C14" s="383"/>
      <c r="D14" s="384"/>
      <c r="E14" s="335"/>
      <c r="F14" s="336"/>
      <c r="G14" s="337"/>
      <c r="H14" s="13" t="str">
        <f t="shared" si="0"/>
        <v>Jonathan May</v>
      </c>
      <c r="I14" s="13" t="str">
        <f t="shared" si="1"/>
        <v>St C Danes</v>
      </c>
      <c r="J14" s="247">
        <v>625</v>
      </c>
      <c r="K14" s="248">
        <v>54.37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>
        <f>IF(K14&gt;0,IF(Q14="no","No",RANK(Q14,$Q$3:$Q$34,1)+COUNTIF($Q$3:Q14,Q14)-1),"No Runner")</f>
        <v>7</v>
      </c>
      <c r="Q14" s="55">
        <f t="shared" si="7"/>
        <v>54.37</v>
      </c>
      <c r="R14" s="55">
        <f t="shared" si="8"/>
        <v>54.37</v>
      </c>
      <c r="S14" s="55">
        <f t="shared" si="2"/>
        <v>5</v>
      </c>
      <c r="T14" s="389"/>
      <c r="U14" s="344"/>
      <c r="V14" s="345"/>
      <c r="W14" s="345"/>
      <c r="X14" s="346"/>
      <c r="Y14" s="380"/>
      <c r="Z14" s="254">
        <v>675</v>
      </c>
      <c r="AA14" s="255" t="s">
        <v>180</v>
      </c>
      <c r="AB14" s="264" t="s">
        <v>164</v>
      </c>
    </row>
    <row r="15" spans="1:28" ht="9.9499999999999993" customHeight="1">
      <c r="A15" s="380"/>
      <c r="B15" s="380"/>
      <c r="C15" s="383"/>
      <c r="D15" s="384"/>
      <c r="E15" s="335"/>
      <c r="F15" s="336"/>
      <c r="G15" s="337"/>
      <c r="H15" s="13" t="str">
        <f t="shared" si="0"/>
        <v>Harry Soanes</v>
      </c>
      <c r="I15" s="13" t="str">
        <f t="shared" si="1"/>
        <v>Verulam</v>
      </c>
      <c r="J15" s="247">
        <v>841</v>
      </c>
      <c r="K15" s="248">
        <v>54.54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54.54</v>
      </c>
      <c r="S15" s="55">
        <f t="shared" si="2"/>
        <v>7</v>
      </c>
      <c r="T15" s="389"/>
      <c r="U15" s="347"/>
      <c r="V15" s="348"/>
      <c r="W15" s="348"/>
      <c r="X15" s="349"/>
      <c r="Y15" s="380"/>
      <c r="Z15" s="254">
        <v>732</v>
      </c>
      <c r="AA15" s="255" t="s">
        <v>181</v>
      </c>
      <c r="AB15" s="264" t="s">
        <v>145</v>
      </c>
    </row>
    <row r="16" spans="1:28" ht="9.9499999999999993" customHeight="1">
      <c r="A16" s="380"/>
      <c r="B16" s="380"/>
      <c r="C16" s="383"/>
      <c r="D16" s="384"/>
      <c r="E16" s="335"/>
      <c r="F16" s="336"/>
      <c r="G16" s="337"/>
      <c r="H16" s="13" t="str">
        <f t="shared" si="0"/>
        <v>Lenny Colley</v>
      </c>
      <c r="I16" s="13" t="str">
        <f t="shared" si="1"/>
        <v xml:space="preserve">St Mary's Catholic School </v>
      </c>
      <c r="J16" s="247">
        <v>675</v>
      </c>
      <c r="K16" s="248">
        <v>54.89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4">
        <f t="shared" si="9"/>
        <v>6</v>
      </c>
      <c r="P16" s="55" t="str">
        <f>IF(K16&gt;0,IF(Q16="no","No",RANK(Q16,$Q$3:$Q$34,1)+COUNTIF($Q$3:Q16,Q16)-1),"No Runner")</f>
        <v>No</v>
      </c>
      <c r="Q16" s="55" t="str">
        <f t="shared" si="7"/>
        <v>no</v>
      </c>
      <c r="R16" s="55">
        <f t="shared" si="8"/>
        <v>54.89</v>
      </c>
      <c r="S16" s="55">
        <f t="shared" si="2"/>
        <v>8</v>
      </c>
      <c r="T16" s="389"/>
      <c r="U16" s="341" t="s">
        <v>56</v>
      </c>
      <c r="V16" s="342"/>
      <c r="W16" s="342"/>
      <c r="X16" s="343"/>
      <c r="Y16" s="380"/>
      <c r="Z16" s="254">
        <v>831</v>
      </c>
      <c r="AA16" s="255" t="s">
        <v>88</v>
      </c>
      <c r="AB16" s="264" t="s">
        <v>83</v>
      </c>
    </row>
    <row r="17" spans="1:28" ht="9.9499999999999993" customHeight="1">
      <c r="A17" s="380"/>
      <c r="B17" s="380"/>
      <c r="C17" s="383"/>
      <c r="D17" s="384"/>
      <c r="E17" s="335"/>
      <c r="F17" s="336"/>
      <c r="G17" s="337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89"/>
      <c r="U17" s="344"/>
      <c r="V17" s="345"/>
      <c r="W17" s="345"/>
      <c r="X17" s="346"/>
      <c r="Y17" s="380"/>
      <c r="Z17" s="254">
        <v>841</v>
      </c>
      <c r="AA17" s="255" t="s">
        <v>182</v>
      </c>
      <c r="AB17" s="264" t="s">
        <v>83</v>
      </c>
    </row>
    <row r="18" spans="1:28" ht="9.9499999999999993" customHeight="1" thickBot="1">
      <c r="A18" s="380"/>
      <c r="B18" s="380"/>
      <c r="C18" s="383"/>
      <c r="D18" s="384"/>
      <c r="E18" s="338"/>
      <c r="F18" s="339"/>
      <c r="G18" s="340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89"/>
      <c r="U18" s="347"/>
      <c r="V18" s="348"/>
      <c r="W18" s="348"/>
      <c r="X18" s="349"/>
      <c r="Y18" s="380"/>
      <c r="Z18" s="254">
        <v>854</v>
      </c>
      <c r="AA18" s="255" t="s">
        <v>301</v>
      </c>
      <c r="AB18" s="264" t="s">
        <v>49</v>
      </c>
    </row>
    <row r="19" spans="1:28" ht="9.9499999999999993" customHeight="1">
      <c r="A19" s="380"/>
      <c r="B19" s="380"/>
      <c r="C19" s="383"/>
      <c r="D19" s="384"/>
      <c r="E19" s="332" t="s">
        <v>6</v>
      </c>
      <c r="F19" s="333"/>
      <c r="G19" s="334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89"/>
      <c r="U19" s="341" t="s">
        <v>57</v>
      </c>
      <c r="V19" s="342"/>
      <c r="W19" s="342"/>
      <c r="X19" s="343"/>
      <c r="Y19" s="380"/>
      <c r="Z19" s="254"/>
      <c r="AA19" s="255"/>
      <c r="AB19" s="264"/>
    </row>
    <row r="20" spans="1:28" ht="9.9499999999999993" customHeight="1">
      <c r="A20" s="380"/>
      <c r="B20" s="380"/>
      <c r="C20" s="383"/>
      <c r="D20" s="384"/>
      <c r="E20" s="335"/>
      <c r="F20" s="336"/>
      <c r="G20" s="337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89"/>
      <c r="U20" s="344"/>
      <c r="V20" s="345"/>
      <c r="W20" s="345"/>
      <c r="X20" s="346"/>
      <c r="Y20" s="380"/>
      <c r="Z20" s="254"/>
      <c r="AA20" s="255"/>
      <c r="AB20" s="264"/>
    </row>
    <row r="21" spans="1:28" ht="9.9499999999999993" customHeight="1">
      <c r="A21" s="380"/>
      <c r="B21" s="380"/>
      <c r="C21" s="383"/>
      <c r="D21" s="384"/>
      <c r="E21" s="335"/>
      <c r="F21" s="336"/>
      <c r="G21" s="337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89"/>
      <c r="U21" s="347"/>
      <c r="V21" s="348"/>
      <c r="W21" s="348"/>
      <c r="X21" s="349"/>
      <c r="Y21" s="380"/>
      <c r="Z21" s="254"/>
      <c r="AA21" s="255"/>
      <c r="AB21" s="264"/>
    </row>
    <row r="22" spans="1:28" ht="9.9499999999999993" customHeight="1">
      <c r="A22" s="380"/>
      <c r="B22" s="380"/>
      <c r="C22" s="383"/>
      <c r="D22" s="384"/>
      <c r="E22" s="335"/>
      <c r="F22" s="336"/>
      <c r="G22" s="337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89"/>
      <c r="U22" s="350"/>
      <c r="V22" s="351"/>
      <c r="W22" s="351"/>
      <c r="X22" s="352"/>
      <c r="Y22" s="380"/>
      <c r="Z22" s="254"/>
      <c r="AA22" s="255"/>
      <c r="AB22" s="264"/>
    </row>
    <row r="23" spans="1:28" ht="9.9499999999999993" customHeight="1">
      <c r="A23" s="380"/>
      <c r="B23" s="380"/>
      <c r="C23" s="383"/>
      <c r="D23" s="384"/>
      <c r="E23" s="335"/>
      <c r="F23" s="336"/>
      <c r="G23" s="337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89"/>
      <c r="U23" s="353"/>
      <c r="V23" s="354"/>
      <c r="W23" s="354"/>
      <c r="X23" s="355"/>
      <c r="Y23" s="380"/>
      <c r="Z23" s="254"/>
      <c r="AA23" s="255"/>
      <c r="AB23" s="264"/>
    </row>
    <row r="24" spans="1:28" ht="9.9499999999999993" customHeight="1">
      <c r="A24" s="380"/>
      <c r="B24" s="380"/>
      <c r="C24" s="383"/>
      <c r="D24" s="384"/>
      <c r="E24" s="335"/>
      <c r="F24" s="336"/>
      <c r="G24" s="337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89"/>
      <c r="U24" s="356"/>
      <c r="V24" s="357"/>
      <c r="W24" s="357"/>
      <c r="X24" s="358"/>
      <c r="Y24" s="380"/>
      <c r="Z24" s="254"/>
      <c r="AA24" s="255"/>
      <c r="AB24" s="264"/>
    </row>
    <row r="25" spans="1:28" ht="9.9499999999999993" customHeight="1">
      <c r="A25" s="380"/>
      <c r="B25" s="380"/>
      <c r="C25" s="383"/>
      <c r="D25" s="384"/>
      <c r="E25" s="335"/>
      <c r="F25" s="336"/>
      <c r="G25" s="337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89"/>
      <c r="U25" s="350"/>
      <c r="V25" s="351"/>
      <c r="W25" s="351"/>
      <c r="X25" s="352"/>
      <c r="Y25" s="380"/>
      <c r="Z25" s="254"/>
      <c r="AA25" s="255"/>
      <c r="AB25" s="264"/>
    </row>
    <row r="26" spans="1:28" ht="9.9499999999999993" customHeight="1" thickBot="1">
      <c r="A26" s="380"/>
      <c r="B26" s="380"/>
      <c r="C26" s="383"/>
      <c r="D26" s="384"/>
      <c r="E26" s="338"/>
      <c r="F26" s="339"/>
      <c r="G26" s="340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89"/>
      <c r="U26" s="353"/>
      <c r="V26" s="354"/>
      <c r="W26" s="354"/>
      <c r="X26" s="355"/>
      <c r="Y26" s="380"/>
      <c r="Z26" s="254"/>
      <c r="AA26" s="255"/>
      <c r="AB26" s="264"/>
    </row>
    <row r="27" spans="1:28" ht="9.9499999999999993" customHeight="1">
      <c r="A27" s="380"/>
      <c r="B27" s="380"/>
      <c r="C27" s="383"/>
      <c r="D27" s="384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89"/>
      <c r="U27" s="356"/>
      <c r="V27" s="357"/>
      <c r="W27" s="357"/>
      <c r="X27" s="358"/>
      <c r="Y27" s="380"/>
      <c r="Z27" s="254"/>
      <c r="AA27" s="255"/>
      <c r="AB27" s="264"/>
    </row>
    <row r="28" spans="1:28" ht="9.9499999999999993" customHeight="1">
      <c r="A28" s="380"/>
      <c r="B28" s="380"/>
      <c r="C28" s="383"/>
      <c r="D28" s="384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89"/>
      <c r="U28" s="350"/>
      <c r="V28" s="351"/>
      <c r="W28" s="351"/>
      <c r="X28" s="352"/>
      <c r="Y28" s="380"/>
      <c r="Z28" s="254"/>
      <c r="AA28" s="255"/>
      <c r="AB28" s="264"/>
    </row>
    <row r="29" spans="1:28" ht="9.9499999999999993" customHeight="1">
      <c r="A29" s="380"/>
      <c r="B29" s="380"/>
      <c r="C29" s="383"/>
      <c r="D29" s="384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89"/>
      <c r="U29" s="353"/>
      <c r="V29" s="354"/>
      <c r="W29" s="354"/>
      <c r="X29" s="355"/>
      <c r="Y29" s="380"/>
      <c r="Z29" s="254"/>
      <c r="AA29" s="255"/>
      <c r="AB29" s="264"/>
    </row>
    <row r="30" spans="1:28" ht="9.9499999999999993" customHeight="1" thickBot="1">
      <c r="A30" s="380"/>
      <c r="B30" s="380"/>
      <c r="C30" s="383"/>
      <c r="D30" s="384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89"/>
      <c r="U30" s="368"/>
      <c r="V30" s="369"/>
      <c r="W30" s="369"/>
      <c r="X30" s="370"/>
      <c r="Y30" s="380"/>
      <c r="Z30" s="254"/>
      <c r="AA30" s="255"/>
      <c r="AB30" s="264"/>
    </row>
    <row r="31" spans="1:28" ht="9.9499999999999993" customHeight="1" thickBot="1">
      <c r="A31" s="380"/>
      <c r="B31" s="380"/>
      <c r="C31" s="383"/>
      <c r="D31" s="384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89"/>
      <c r="U31" s="42"/>
      <c r="V31" s="42"/>
      <c r="W31" s="42"/>
      <c r="Y31" s="380"/>
      <c r="Z31" s="254"/>
      <c r="AA31" s="255"/>
      <c r="AB31" s="264"/>
    </row>
    <row r="32" spans="1:28" ht="9.9499999999999993" customHeight="1" thickBot="1">
      <c r="A32" s="380"/>
      <c r="B32" s="380"/>
      <c r="C32" s="383"/>
      <c r="D32" s="384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89"/>
      <c r="U32" s="371" t="str">
        <f>C2&amp;" Finalists"</f>
        <v>400m Finalists</v>
      </c>
      <c r="V32" s="372"/>
      <c r="W32" s="372"/>
      <c r="X32" s="373"/>
      <c r="Y32" s="380"/>
      <c r="Z32" s="254"/>
      <c r="AA32" s="255"/>
      <c r="AB32" s="264"/>
    </row>
    <row r="33" spans="1:29" ht="9.9499999999999993" customHeight="1">
      <c r="A33" s="323"/>
      <c r="B33" s="324" t="s">
        <v>11</v>
      </c>
      <c r="C33" s="383"/>
      <c r="D33" s="384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89"/>
      <c r="U33" s="374"/>
      <c r="V33" s="375"/>
      <c r="W33" s="375"/>
      <c r="X33" s="376"/>
      <c r="Y33" s="380"/>
      <c r="Z33" s="254"/>
      <c r="AA33" s="255"/>
      <c r="AB33" s="264"/>
    </row>
    <row r="34" spans="1:29" ht="9.9499999999999993" customHeight="1" thickBot="1">
      <c r="A34" s="323"/>
      <c r="B34" s="325"/>
      <c r="C34" s="383"/>
      <c r="D34" s="384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89"/>
      <c r="U34" s="68" t="s">
        <v>46</v>
      </c>
      <c r="V34" s="64" t="s">
        <v>1</v>
      </c>
      <c r="W34" s="198" t="s">
        <v>40</v>
      </c>
      <c r="X34" s="65" t="s">
        <v>8</v>
      </c>
      <c r="Y34" s="380"/>
      <c r="Z34" s="257"/>
      <c r="AA34" s="258"/>
      <c r="AB34" s="265"/>
    </row>
    <row r="35" spans="1:29" ht="9.9499999999999993" customHeight="1" thickBot="1">
      <c r="A35" s="323"/>
      <c r="B35" s="161">
        <v>1</v>
      </c>
      <c r="C35" s="383"/>
      <c r="D35" s="384"/>
      <c r="E35" s="326" t="str">
        <f>C2&amp;" Final"</f>
        <v>400m Final</v>
      </c>
      <c r="G35" s="46">
        <v>1</v>
      </c>
      <c r="H35" s="47" t="str">
        <f t="shared" si="0"/>
        <v>Rhys Bethell</v>
      </c>
      <c r="I35" s="47" t="str">
        <f t="shared" si="1"/>
        <v>Richard Hale School</v>
      </c>
      <c r="J35" s="274">
        <v>854</v>
      </c>
      <c r="K35" s="246">
        <v>51.4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3"/>
      <c r="P35" s="329" t="str">
        <f ca="1">Entries!$A$1</f>
        <v>U17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Rhys Bethell</v>
      </c>
      <c r="W35" s="79" t="str">
        <f>IFERROR(INDEX($I$3:$I$34,MATCH($B35,$P$3:$P$34,0)),"")</f>
        <v>Richard Hale School</v>
      </c>
      <c r="X35" s="48">
        <f>IFERROR(INDEX($J$3:$J$34,MATCH($B35,$P$3:$P$34,0)),"")</f>
        <v>854</v>
      </c>
      <c r="Y35" s="380"/>
      <c r="Z35" s="228"/>
      <c r="AA35" s="228"/>
      <c r="AB35" s="296"/>
    </row>
    <row r="36" spans="1:29" ht="9.9499999999999993" customHeight="1" thickBot="1">
      <c r="A36" s="323"/>
      <c r="B36" s="43">
        <v>2</v>
      </c>
      <c r="C36" s="383"/>
      <c r="D36" s="384"/>
      <c r="E36" s="327"/>
      <c r="G36" s="37">
        <v>2</v>
      </c>
      <c r="H36" s="34" t="str">
        <f t="shared" si="0"/>
        <v>Thom Redfern</v>
      </c>
      <c r="I36" s="200" t="str">
        <f t="shared" si="1"/>
        <v>Hitchin boys school</v>
      </c>
      <c r="J36" s="275">
        <v>240</v>
      </c>
      <c r="K36" s="248">
        <v>53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3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>Thom Redfern</v>
      </c>
      <c r="W36" s="198" t="str">
        <f t="shared" ref="W36:W42" si="14">IFERROR(INDEX($I$3:$I$34,MATCH($B36,$P$3:$P$34,0)),"")</f>
        <v>Hitchin boys school</v>
      </c>
      <c r="X36" s="65">
        <f>IFERROR(INDEX($J$3:$J$34,MATCH($B36,$P$3:$P$34,0)),"")</f>
        <v>240</v>
      </c>
      <c r="Y36" s="380"/>
      <c r="Z36" s="318" t="s">
        <v>51</v>
      </c>
      <c r="AA36" s="319" t="s">
        <v>50</v>
      </c>
      <c r="AB36" s="320"/>
    </row>
    <row r="37" spans="1:29" ht="9.9499999999999993" customHeight="1" thickBot="1">
      <c r="A37" s="323"/>
      <c r="B37" s="43">
        <v>3</v>
      </c>
      <c r="C37" s="383"/>
      <c r="D37" s="384"/>
      <c r="E37" s="327"/>
      <c r="G37" s="135">
        <v>3</v>
      </c>
      <c r="H37" s="136" t="str">
        <f t="shared" si="0"/>
        <v>Kai Fellows</v>
      </c>
      <c r="I37" s="201" t="str">
        <f t="shared" si="1"/>
        <v xml:space="preserve">St Mary's Catholic School </v>
      </c>
      <c r="J37" s="275">
        <v>673</v>
      </c>
      <c r="K37" s="248">
        <v>53.1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0"/>
      <c r="Q37" s="227"/>
      <c r="R37" s="227"/>
      <c r="S37" s="227"/>
      <c r="T37" s="70"/>
      <c r="U37" s="68">
        <v>3</v>
      </c>
      <c r="V37" s="64" t="str">
        <f t="shared" si="13"/>
        <v>Adam Smith</v>
      </c>
      <c r="W37" s="198" t="str">
        <f t="shared" si="14"/>
        <v>Verulam</v>
      </c>
      <c r="X37" s="65">
        <f t="shared" ref="X37:X42" si="15">IFERROR(INDEX($J$3:$J$34,MATCH($B37,$P$3:$P$34,0)),"")</f>
        <v>831</v>
      </c>
      <c r="Y37" s="380"/>
      <c r="Z37" s="253">
        <v>322</v>
      </c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3"/>
      <c r="B38" s="43">
        <v>4</v>
      </c>
      <c r="C38" s="385"/>
      <c r="D38" s="386"/>
      <c r="E38" s="327"/>
      <c r="G38" s="137">
        <v>4</v>
      </c>
      <c r="H38" s="39" t="str">
        <f t="shared" si="0"/>
        <v>Finley  Norman</v>
      </c>
      <c r="I38" s="202" t="str">
        <f t="shared" si="1"/>
        <v>Richard Hale School</v>
      </c>
      <c r="J38" s="275">
        <v>411</v>
      </c>
      <c r="K38" s="248">
        <v>53.5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0"/>
      <c r="Q38" s="227"/>
      <c r="R38" s="227"/>
      <c r="S38" s="227"/>
      <c r="T38" s="70"/>
      <c r="U38" s="68">
        <v>6</v>
      </c>
      <c r="V38" s="64" t="str">
        <f t="shared" si="13"/>
        <v>Finley  Norman</v>
      </c>
      <c r="W38" s="198" t="str">
        <f t="shared" si="14"/>
        <v>Richard Hale School</v>
      </c>
      <c r="X38" s="65">
        <f t="shared" si="15"/>
        <v>411</v>
      </c>
      <c r="Y38" s="380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3"/>
      <c r="B39" s="43">
        <v>5</v>
      </c>
      <c r="C39" s="321" t="s">
        <v>18</v>
      </c>
      <c r="D39" s="322"/>
      <c r="E39" s="327"/>
      <c r="G39" s="27">
        <v>5</v>
      </c>
      <c r="H39" s="35" t="str">
        <f t="shared" si="0"/>
        <v>Nick Lee</v>
      </c>
      <c r="I39" s="203" t="str">
        <f t="shared" si="1"/>
        <v xml:space="preserve">St Albans School </v>
      </c>
      <c r="J39" s="275">
        <v>597</v>
      </c>
      <c r="K39" s="248">
        <v>53.9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0"/>
      <c r="Q39" s="227"/>
      <c r="R39" s="227"/>
      <c r="S39" s="227"/>
      <c r="T39" s="70"/>
      <c r="U39" s="68">
        <v>2</v>
      </c>
      <c r="V39" s="64" t="str">
        <f t="shared" si="13"/>
        <v>Kai Fellows</v>
      </c>
      <c r="W39" s="198" t="str">
        <f t="shared" si="14"/>
        <v xml:space="preserve">St Mary's Catholic School </v>
      </c>
      <c r="X39" s="65">
        <f t="shared" si="15"/>
        <v>673</v>
      </c>
      <c r="Y39" s="380"/>
      <c r="Z39" s="41"/>
      <c r="AA39" s="41"/>
      <c r="AC39" s="41"/>
    </row>
    <row r="40" spans="1:29" ht="9.9499999999999993" customHeight="1">
      <c r="A40" s="323"/>
      <c r="B40" s="43">
        <v>6</v>
      </c>
      <c r="C40" s="95" t="s">
        <v>15</v>
      </c>
      <c r="D40" s="260">
        <v>49.2</v>
      </c>
      <c r="E40" s="327"/>
      <c r="G40" s="27">
        <v>6</v>
      </c>
      <c r="H40" s="35" t="str">
        <f t="shared" si="0"/>
        <v>Adam Smith</v>
      </c>
      <c r="I40" s="203" t="str">
        <f t="shared" si="1"/>
        <v>Verulam</v>
      </c>
      <c r="J40" s="275">
        <v>831</v>
      </c>
      <c r="K40" s="248">
        <v>54.4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159"/>
      <c r="P40" s="330"/>
      <c r="Q40" s="227"/>
      <c r="R40" s="227"/>
      <c r="S40" s="227"/>
      <c r="T40" s="70"/>
      <c r="U40" s="68">
        <v>7</v>
      </c>
      <c r="V40" s="64" t="str">
        <f t="shared" si="13"/>
        <v>Nick Lee</v>
      </c>
      <c r="W40" s="198" t="str">
        <f t="shared" si="14"/>
        <v xml:space="preserve">St Albans School </v>
      </c>
      <c r="X40" s="65">
        <f t="shared" si="15"/>
        <v>597</v>
      </c>
      <c r="Y40" s="380"/>
      <c r="Z40" s="41"/>
      <c r="AA40" s="41"/>
    </row>
    <row r="41" spans="1:29" ht="9.9499999999999993" customHeight="1">
      <c r="A41" s="323"/>
      <c r="B41" s="43">
        <v>7</v>
      </c>
      <c r="C41" s="96" t="s">
        <v>17</v>
      </c>
      <c r="D41" s="261">
        <v>49.7</v>
      </c>
      <c r="E41" s="327"/>
      <c r="G41" s="27">
        <v>7</v>
      </c>
      <c r="H41" s="35" t="str">
        <f t="shared" si="0"/>
        <v>Ben  Lewis</v>
      </c>
      <c r="I41" s="203" t="str">
        <f t="shared" si="1"/>
        <v>Freman College</v>
      </c>
      <c r="J41" s="275">
        <v>188</v>
      </c>
      <c r="K41" s="248">
        <v>55.7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159"/>
      <c r="P41" s="330"/>
      <c r="Q41" s="227"/>
      <c r="R41" s="227"/>
      <c r="S41" s="227"/>
      <c r="T41" s="70"/>
      <c r="U41" s="68">
        <v>1</v>
      </c>
      <c r="V41" s="64" t="str">
        <f t="shared" si="13"/>
        <v>Jonathan May</v>
      </c>
      <c r="W41" s="198" t="str">
        <f t="shared" si="14"/>
        <v>St C Danes</v>
      </c>
      <c r="X41" s="65">
        <f t="shared" si="15"/>
        <v>625</v>
      </c>
      <c r="Y41" s="380"/>
      <c r="Z41" s="41"/>
      <c r="AA41" s="41"/>
    </row>
    <row r="42" spans="1:29" ht="9.9499999999999993" customHeight="1" thickBot="1">
      <c r="A42" s="323"/>
      <c r="B42" s="45">
        <v>8</v>
      </c>
      <c r="C42" s="97" t="s">
        <v>16</v>
      </c>
      <c r="D42" s="262">
        <v>51.1</v>
      </c>
      <c r="E42" s="328"/>
      <c r="G42" s="28">
        <v>8</v>
      </c>
      <c r="H42" s="36" t="str">
        <f t="shared" si="0"/>
        <v>Jonathan May</v>
      </c>
      <c r="I42" s="204" t="str">
        <f t="shared" si="1"/>
        <v>St C Danes</v>
      </c>
      <c r="J42" s="276">
        <v>625</v>
      </c>
      <c r="K42" s="252">
        <v>56.3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160"/>
      <c r="P42" s="331"/>
      <c r="Q42" s="227"/>
      <c r="R42" s="227"/>
      <c r="S42" s="227"/>
      <c r="T42" s="70"/>
      <c r="U42" s="69">
        <v>8</v>
      </c>
      <c r="V42" s="66" t="str">
        <f t="shared" si="13"/>
        <v>Ben  Lewis</v>
      </c>
      <c r="W42" s="199" t="str">
        <f t="shared" si="14"/>
        <v>Freman College</v>
      </c>
      <c r="X42" s="67">
        <f t="shared" si="15"/>
        <v>188</v>
      </c>
      <c r="Y42" s="380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90" priority="11" operator="between">
      <formula>1.9</formula>
      <formula>2.1</formula>
    </cfRule>
    <cfRule type="cellIs" dxfId="89" priority="12" operator="between">
      <formula>0.9</formula>
      <formula>1.1</formula>
    </cfRule>
  </conditionalFormatting>
  <conditionalFormatting sqref="O3:O42">
    <cfRule type="cellIs" dxfId="88" priority="1" operator="between">
      <formula>2.9</formula>
      <formula>3.1</formula>
    </cfRule>
  </conditionalFormatting>
  <conditionalFormatting sqref="O19:O34">
    <cfRule type="cellIs" dxfId="87" priority="5" operator="between">
      <formula>1.9</formula>
      <formula>2.1</formula>
    </cfRule>
    <cfRule type="cellIs" dxfId="86" priority="6" operator="between">
      <formula>0.9</formula>
      <formula>1.1</formula>
    </cfRule>
  </conditionalFormatting>
  <conditionalFormatting sqref="O35:O42">
    <cfRule type="cellIs" dxfId="85" priority="2" operator="between">
      <formula>1.9</formula>
      <formula>2.1</formula>
    </cfRule>
    <cfRule type="cellIs" dxfId="8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D36" zoomScale="125" zoomScaleNormal="125" workbookViewId="0">
      <selection activeCell="G39" sqref="G39:K48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2" width="10.28515625" style="41" hidden="1" customWidth="1"/>
    <col min="13" max="14" width="6.7109375" style="41" customWidth="1"/>
    <col min="15" max="16" width="5.85546875" style="41" customWidth="1"/>
    <col min="17" max="17" width="8.42578125" style="41" customWidth="1"/>
    <col min="18" max="18" width="8.140625" style="41" hidden="1" customWidth="1"/>
    <col min="19" max="19" width="9.42578125" style="41" hidden="1" customWidth="1"/>
    <col min="20" max="20" width="4.7109375" style="41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1" customWidth="1"/>
    <col min="26" max="26" width="4.42578125" style="8" customWidth="1"/>
    <col min="27" max="27" width="5.7109375" style="8" customWidth="1"/>
    <col min="28" max="28" width="15.7109375" style="44" customWidth="1"/>
    <col min="29" max="29" width="20.140625" style="44" customWidth="1"/>
    <col min="30" max="16384" width="9.140625" style="8"/>
  </cols>
  <sheetData>
    <row r="1" spans="1:29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</row>
    <row r="2" spans="1:29" ht="9.9499999999999993" customHeight="1" thickBot="1">
      <c r="A2" s="380"/>
      <c r="B2" s="380"/>
      <c r="C2" s="381" t="s">
        <v>19</v>
      </c>
      <c r="D2" s="382"/>
      <c r="E2" s="387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302</v>
      </c>
      <c r="L2" s="71" t="s">
        <v>52</v>
      </c>
      <c r="M2" s="173" t="s">
        <v>15</v>
      </c>
      <c r="N2" s="163" t="s">
        <v>17</v>
      </c>
      <c r="O2" s="162" t="s">
        <v>16</v>
      </c>
      <c r="P2" s="72" t="s">
        <v>5</v>
      </c>
      <c r="Q2" s="73" t="s">
        <v>10</v>
      </c>
      <c r="R2" s="226"/>
      <c r="S2" s="226"/>
      <c r="T2" s="226"/>
      <c r="U2" s="389"/>
      <c r="V2" s="390" t="s">
        <v>12</v>
      </c>
      <c r="W2" s="391"/>
      <c r="X2" s="391"/>
      <c r="Y2" s="392"/>
      <c r="Z2" s="380"/>
      <c r="AA2" s="318" t="s">
        <v>13</v>
      </c>
      <c r="AB2" s="319"/>
      <c r="AC2" s="320"/>
    </row>
    <row r="3" spans="1:29" ht="9.9499999999999993" customHeight="1" thickBot="1">
      <c r="A3" s="380"/>
      <c r="B3" s="380"/>
      <c r="C3" s="383"/>
      <c r="D3" s="384"/>
      <c r="E3" s="332" t="s">
        <v>3</v>
      </c>
      <c r="F3" s="333"/>
      <c r="G3" s="334"/>
      <c r="H3" s="39" t="str">
        <f t="shared" ref="H3:H9" si="0">IFERROR(VLOOKUP($J3,$AA$2:$AC$38,2,0),"")</f>
        <v/>
      </c>
      <c r="I3" s="39" t="str">
        <f t="shared" ref="I3:I9" si="1">IFERROR(VLOOKUP($J3,$AA$2:$AC$38,3,0),"")</f>
        <v/>
      </c>
      <c r="J3" s="245"/>
      <c r="K3" s="284"/>
      <c r="L3" s="284"/>
      <c r="M3" s="164" t="str">
        <f>IF($K3=$D$52,"Equal",IF($K3&lt;$D$52,IF($K3&gt;0,"NEW","" )," "))</f>
        <v/>
      </c>
      <c r="N3" s="165" t="str">
        <f>IF($K3&lt;=$D$53,IF($K3&gt;0,"YES","" )," ")</f>
        <v/>
      </c>
      <c r="O3" s="166" t="str">
        <f>IF($K3&lt;=$D$54,IF($K3&gt;0,"YES","" )," ")</f>
        <v/>
      </c>
      <c r="P3" s="49" t="str">
        <f>IF(K3&gt;0,RANK(K3,$K$3:$K$20,1),"No Runner")</f>
        <v>No Runner</v>
      </c>
      <c r="Q3" s="50" t="str">
        <f>IF(K3&gt;0,IF(R3="no","No",RANK(R3,$R$3:$R$38,1)+COUNTIF($R$3:R3,R3)-1),"No Runner")</f>
        <v>No Runner</v>
      </c>
      <c r="R3" s="31" t="str">
        <f>IF(K3&gt;0,IF(P3=1,K3,IF(T3&lt;13-COUNTIF($P$3:$P$38,1),K3,"no")),"No Runner")</f>
        <v>No Runner</v>
      </c>
      <c r="S3" s="31" t="str">
        <f>IF(K3&gt;0,IF(P3=1,"First",K3),"No Runner")</f>
        <v>No Runner</v>
      </c>
      <c r="T3" s="50" t="str">
        <f t="shared" ref="T3:T9" si="2">IF(K3&gt;0,IF(P3=1,"",COUNT($S$3:$S$38)+1-RANK(S3,$S$3:$S$38,0)),"")</f>
        <v/>
      </c>
      <c r="U3" s="389"/>
      <c r="V3" s="393"/>
      <c r="W3" s="394"/>
      <c r="X3" s="394"/>
      <c r="Y3" s="395"/>
      <c r="Z3" s="380"/>
      <c r="AA3" s="254">
        <v>9</v>
      </c>
      <c r="AB3" s="255" t="s">
        <v>183</v>
      </c>
      <c r="AC3" s="264" t="s">
        <v>105</v>
      </c>
    </row>
    <row r="4" spans="1:29" ht="9.9499999999999993" customHeight="1">
      <c r="A4" s="380"/>
      <c r="B4" s="380"/>
      <c r="C4" s="383"/>
      <c r="D4" s="384"/>
      <c r="E4" s="335"/>
      <c r="F4" s="336"/>
      <c r="G4" s="337"/>
      <c r="H4" s="13" t="str">
        <f t="shared" si="0"/>
        <v/>
      </c>
      <c r="I4" s="13" t="str">
        <f t="shared" si="1"/>
        <v/>
      </c>
      <c r="J4" s="247"/>
      <c r="K4" s="285"/>
      <c r="L4" s="285"/>
      <c r="M4" s="167" t="str">
        <f t="shared" ref="M4:M54" si="3">IF($K4=$D$52,"Equal",IF($K4&lt;$D$52,IF($K4&gt;0,"NEW","" )," "))</f>
        <v/>
      </c>
      <c r="N4" s="168" t="str">
        <f t="shared" ref="N4:N54" si="4">IF($K4&lt;=$D$53,IF($K4&gt;0,"YES","" )," ")</f>
        <v/>
      </c>
      <c r="O4" s="169" t="str">
        <f t="shared" ref="O4:O54" si="5">IF($K4&lt;=$D$54,IF($K4&gt;0,"YES","" )," ")</f>
        <v/>
      </c>
      <c r="P4" s="54" t="str">
        <f t="shared" ref="P4:P20" si="6">IF(K4&gt;0,RANK(K4,$K$3:$K$20,1),"No Runner")</f>
        <v>No Runner</v>
      </c>
      <c r="Q4" s="55" t="str">
        <f>IF(K4&gt;0,IF(R4="no","No",RANK(R4,$R$3:$R$38,1)+COUNTIF($R$3:R4,R4)-1),"No Runner")</f>
        <v>No Runner</v>
      </c>
      <c r="R4" s="32" t="str">
        <f t="shared" ref="R4:R38" si="7">IF(K4&gt;0,IF(P4=1,K4,IF(T4&lt;13-COUNTIF($P$3:$P$38,1),K4,"no")),"No Runner")</f>
        <v>No Runner</v>
      </c>
      <c r="S4" s="32" t="str">
        <f t="shared" ref="S4:S38" si="8">IF(K4&gt;0,IF(P4=1,"First",K4),"No Runner")</f>
        <v>No Runner</v>
      </c>
      <c r="T4" s="55" t="str">
        <f t="shared" si="2"/>
        <v/>
      </c>
      <c r="U4" s="389"/>
      <c r="V4" s="377" t="s">
        <v>20</v>
      </c>
      <c r="W4" s="378"/>
      <c r="X4" s="378"/>
      <c r="Y4" s="379"/>
      <c r="Z4" s="380"/>
      <c r="AA4" s="254">
        <v>98</v>
      </c>
      <c r="AB4" s="255" t="s">
        <v>184</v>
      </c>
      <c r="AC4" s="264" t="s">
        <v>45</v>
      </c>
    </row>
    <row r="5" spans="1:29" ht="9.9499999999999993" customHeight="1">
      <c r="A5" s="380"/>
      <c r="B5" s="380"/>
      <c r="C5" s="383"/>
      <c r="D5" s="384"/>
      <c r="E5" s="335"/>
      <c r="F5" s="336"/>
      <c r="G5" s="337"/>
      <c r="H5" s="13" t="str">
        <f t="shared" si="0"/>
        <v/>
      </c>
      <c r="I5" s="13" t="str">
        <f t="shared" si="1"/>
        <v/>
      </c>
      <c r="J5" s="247"/>
      <c r="K5" s="285"/>
      <c r="L5" s="285"/>
      <c r="M5" s="167" t="str">
        <f t="shared" si="3"/>
        <v/>
      </c>
      <c r="N5" s="168" t="str">
        <f t="shared" si="4"/>
        <v/>
      </c>
      <c r="O5" s="169" t="str">
        <f t="shared" si="5"/>
        <v/>
      </c>
      <c r="P5" s="54" t="str">
        <f t="shared" si="6"/>
        <v>No Runner</v>
      </c>
      <c r="Q5" s="55" t="str">
        <f>IF(K5&gt;0,IF(R5="no","No",RANK(R5,$R$3:$R$38,1)+COUNTIF($R$3:R5,R5)-1),"No Runner")</f>
        <v>No Runner</v>
      </c>
      <c r="R5" s="32" t="str">
        <f t="shared" si="7"/>
        <v>No Runner</v>
      </c>
      <c r="S5" s="32" t="str">
        <f t="shared" si="8"/>
        <v>No Runner</v>
      </c>
      <c r="T5" s="55" t="str">
        <f t="shared" si="2"/>
        <v/>
      </c>
      <c r="U5" s="389"/>
      <c r="V5" s="344"/>
      <c r="W5" s="345"/>
      <c r="X5" s="345"/>
      <c r="Y5" s="346"/>
      <c r="Z5" s="380"/>
      <c r="AA5" s="254">
        <v>166</v>
      </c>
      <c r="AB5" s="255" t="s">
        <v>185</v>
      </c>
      <c r="AC5" s="264" t="s">
        <v>74</v>
      </c>
    </row>
    <row r="6" spans="1:29" ht="9.9499999999999993" customHeight="1">
      <c r="A6" s="380"/>
      <c r="B6" s="380"/>
      <c r="C6" s="383"/>
      <c r="D6" s="384"/>
      <c r="E6" s="335"/>
      <c r="F6" s="336"/>
      <c r="G6" s="337"/>
      <c r="H6" s="13" t="str">
        <f t="shared" si="0"/>
        <v/>
      </c>
      <c r="I6" s="13" t="str">
        <f t="shared" si="1"/>
        <v/>
      </c>
      <c r="J6" s="247"/>
      <c r="K6" s="285"/>
      <c r="L6" s="285"/>
      <c r="M6" s="167" t="str">
        <f t="shared" si="3"/>
        <v/>
      </c>
      <c r="N6" s="168" t="str">
        <f t="shared" si="4"/>
        <v/>
      </c>
      <c r="O6" s="169" t="str">
        <f t="shared" si="5"/>
        <v/>
      </c>
      <c r="P6" s="54" t="str">
        <f t="shared" si="6"/>
        <v>No Runner</v>
      </c>
      <c r="Q6" s="55" t="str">
        <f>IF(K6&gt;0,IF(R6="no","No",RANK(R6,$R$3:$R$38,1)+COUNTIF($R$3:R6,R6)-1),"No Runner")</f>
        <v>No Runner</v>
      </c>
      <c r="R6" s="32" t="str">
        <f t="shared" si="7"/>
        <v>No Runner</v>
      </c>
      <c r="S6" s="32" t="str">
        <f t="shared" si="8"/>
        <v>No Runner</v>
      </c>
      <c r="T6" s="55" t="str">
        <f t="shared" si="2"/>
        <v/>
      </c>
      <c r="U6" s="389"/>
      <c r="V6" s="347"/>
      <c r="W6" s="348"/>
      <c r="X6" s="348"/>
      <c r="Y6" s="349"/>
      <c r="Z6" s="380"/>
      <c r="AA6" s="254">
        <v>204</v>
      </c>
      <c r="AB6" s="255" t="s">
        <v>186</v>
      </c>
      <c r="AC6" s="264" t="s">
        <v>67</v>
      </c>
    </row>
    <row r="7" spans="1:29" ht="9.9499999999999993" customHeight="1">
      <c r="A7" s="380"/>
      <c r="B7" s="380"/>
      <c r="C7" s="383"/>
      <c r="D7" s="384"/>
      <c r="E7" s="335"/>
      <c r="F7" s="336"/>
      <c r="G7" s="337"/>
      <c r="H7" s="13" t="str">
        <f t="shared" si="0"/>
        <v/>
      </c>
      <c r="I7" s="13" t="str">
        <f t="shared" si="1"/>
        <v/>
      </c>
      <c r="J7" s="247"/>
      <c r="K7" s="285"/>
      <c r="L7" s="285"/>
      <c r="M7" s="167" t="str">
        <f t="shared" si="3"/>
        <v/>
      </c>
      <c r="N7" s="168" t="str">
        <f t="shared" si="4"/>
        <v/>
      </c>
      <c r="O7" s="169" t="str">
        <f t="shared" si="5"/>
        <v/>
      </c>
      <c r="P7" s="54" t="str">
        <f t="shared" si="6"/>
        <v>No Runner</v>
      </c>
      <c r="Q7" s="55" t="str">
        <f>IF(K7&gt;0,IF(R7="no","No",RANK(R7,$R$3:$R$38,1)+COUNTIF($R$3:R7,R7)-1),"No Runner")</f>
        <v>No Runner</v>
      </c>
      <c r="R7" s="32" t="str">
        <f t="shared" si="7"/>
        <v>No Runner</v>
      </c>
      <c r="S7" s="32" t="str">
        <f t="shared" si="8"/>
        <v>No Runner</v>
      </c>
      <c r="T7" s="55" t="str">
        <f t="shared" si="2"/>
        <v/>
      </c>
      <c r="U7" s="389"/>
      <c r="V7" s="341" t="s">
        <v>54</v>
      </c>
      <c r="W7" s="342"/>
      <c r="X7" s="342"/>
      <c r="Y7" s="343"/>
      <c r="Z7" s="380"/>
      <c r="AA7" s="254">
        <v>331</v>
      </c>
      <c r="AB7" s="255" t="s">
        <v>93</v>
      </c>
      <c r="AC7" s="264" t="s">
        <v>77</v>
      </c>
    </row>
    <row r="8" spans="1:29" ht="9.9499999999999993" customHeight="1">
      <c r="A8" s="380"/>
      <c r="B8" s="380"/>
      <c r="C8" s="383"/>
      <c r="D8" s="384"/>
      <c r="E8" s="335"/>
      <c r="F8" s="336"/>
      <c r="G8" s="337"/>
      <c r="H8" s="13" t="str">
        <f t="shared" si="0"/>
        <v/>
      </c>
      <c r="I8" s="13" t="str">
        <f t="shared" si="1"/>
        <v/>
      </c>
      <c r="J8" s="247"/>
      <c r="K8" s="285"/>
      <c r="L8" s="285"/>
      <c r="M8" s="167" t="str">
        <f t="shared" si="3"/>
        <v/>
      </c>
      <c r="N8" s="168" t="str">
        <f t="shared" si="4"/>
        <v/>
      </c>
      <c r="O8" s="169" t="str">
        <f t="shared" si="5"/>
        <v/>
      </c>
      <c r="P8" s="54" t="str">
        <f t="shared" si="6"/>
        <v>No Runner</v>
      </c>
      <c r="Q8" s="55" t="str">
        <f>IF(K8&gt;0,IF(R8="no","No",RANK(R8,$R$3:$R$38,1)+COUNTIF($R$3:R8,R8)-1),"No Runner")</f>
        <v>No Runner</v>
      </c>
      <c r="R8" s="32" t="str">
        <f t="shared" si="7"/>
        <v>No Runner</v>
      </c>
      <c r="S8" s="32" t="str">
        <f t="shared" si="8"/>
        <v>No Runner</v>
      </c>
      <c r="T8" s="55" t="str">
        <f t="shared" si="2"/>
        <v/>
      </c>
      <c r="U8" s="389"/>
      <c r="V8" s="344"/>
      <c r="W8" s="345"/>
      <c r="X8" s="345"/>
      <c r="Y8" s="346"/>
      <c r="Z8" s="380"/>
      <c r="AA8" s="254">
        <v>440</v>
      </c>
      <c r="AB8" s="255" t="s">
        <v>187</v>
      </c>
      <c r="AC8" s="264" t="s">
        <v>68</v>
      </c>
    </row>
    <row r="9" spans="1:29" ht="9.9499999999999993" customHeight="1">
      <c r="A9" s="380"/>
      <c r="B9" s="380"/>
      <c r="C9" s="383"/>
      <c r="D9" s="384"/>
      <c r="E9" s="335"/>
      <c r="F9" s="336"/>
      <c r="G9" s="337"/>
      <c r="H9" s="12" t="str">
        <f t="shared" si="0"/>
        <v/>
      </c>
      <c r="I9" s="12" t="str">
        <f t="shared" si="1"/>
        <v/>
      </c>
      <c r="J9" s="247"/>
      <c r="K9" s="285"/>
      <c r="L9" s="285"/>
      <c r="M9" s="167" t="str">
        <f t="shared" si="3"/>
        <v/>
      </c>
      <c r="N9" s="168" t="str">
        <f t="shared" si="4"/>
        <v/>
      </c>
      <c r="O9" s="169" t="str">
        <f t="shared" si="5"/>
        <v/>
      </c>
      <c r="P9" s="54" t="str">
        <f t="shared" si="6"/>
        <v>No Runner</v>
      </c>
      <c r="Q9" s="55" t="str">
        <f>IF(K9&gt;0,IF(R9="no","No",RANK(R9,$R$3:$R$38,1)+COUNTIF($R$3:R9,R9)-1),"No Runner")</f>
        <v>No Runner</v>
      </c>
      <c r="R9" s="32" t="str">
        <f t="shared" si="7"/>
        <v>No Runner</v>
      </c>
      <c r="S9" s="32" t="str">
        <f t="shared" si="8"/>
        <v>No Runner</v>
      </c>
      <c r="T9" s="55" t="str">
        <f t="shared" si="2"/>
        <v/>
      </c>
      <c r="U9" s="389"/>
      <c r="V9" s="347"/>
      <c r="W9" s="348"/>
      <c r="X9" s="348"/>
      <c r="Y9" s="349"/>
      <c r="Z9" s="380"/>
      <c r="AA9" s="254">
        <v>536</v>
      </c>
      <c r="AB9" s="255" t="s">
        <v>188</v>
      </c>
      <c r="AC9" s="264" t="s">
        <v>86</v>
      </c>
    </row>
    <row r="10" spans="1:29" ht="9.9499999999999993" customHeight="1">
      <c r="A10" s="380"/>
      <c r="B10" s="380"/>
      <c r="C10" s="383"/>
      <c r="D10" s="384"/>
      <c r="E10" s="335"/>
      <c r="F10" s="336"/>
      <c r="G10" s="337"/>
      <c r="H10" s="233" t="str">
        <f t="shared" ref="H10:H38" si="9">IFERROR(VLOOKUP($J10,$AA$2:$AC$38,2,0),"")</f>
        <v/>
      </c>
      <c r="I10" s="233" t="str">
        <f t="shared" ref="I10:I38" si="10">IFERROR(VLOOKUP($J10,$AA$2:$AC$38,3,0),"")</f>
        <v/>
      </c>
      <c r="J10" s="282"/>
      <c r="K10" s="287"/>
      <c r="L10" s="287"/>
      <c r="M10" s="234" t="str">
        <f t="shared" si="3"/>
        <v/>
      </c>
      <c r="N10" s="235" t="str">
        <f t="shared" si="4"/>
        <v/>
      </c>
      <c r="O10" s="236" t="str">
        <f t="shared" si="5"/>
        <v/>
      </c>
      <c r="P10" s="237" t="str">
        <f t="shared" si="6"/>
        <v>No Runner</v>
      </c>
      <c r="Q10" s="55" t="str">
        <f>IF(K10&gt;0,IF(R10="no","No",RANK(R10,$R$3:$R$38,1)+COUNTIF($R$3:R10,R10)-1),"No Runner")</f>
        <v>No Runner</v>
      </c>
      <c r="R10" s="32" t="str">
        <f t="shared" si="7"/>
        <v>No Runner</v>
      </c>
      <c r="S10" s="32" t="str">
        <f>IF(K10&gt;0,IF(P10=1,"First",K10),"No Runner")</f>
        <v>No Runner</v>
      </c>
      <c r="T10" s="55" t="str">
        <f>IF(K10&gt;0,IF(P10=1,"",COUNT($S$3:$S$38)+1-RANK(S10,$S$3:$S$38,0)),"")</f>
        <v/>
      </c>
      <c r="U10" s="389"/>
      <c r="V10" s="229"/>
      <c r="W10" s="230"/>
      <c r="X10" s="230"/>
      <c r="Y10" s="231"/>
      <c r="Z10" s="380"/>
      <c r="AA10" s="254">
        <v>594</v>
      </c>
      <c r="AB10" s="255" t="s">
        <v>189</v>
      </c>
      <c r="AC10" s="264" t="s">
        <v>87</v>
      </c>
    </row>
    <row r="11" spans="1:29" ht="9.9499999999999993" customHeight="1">
      <c r="A11" s="380"/>
      <c r="B11" s="380"/>
      <c r="C11" s="383"/>
      <c r="D11" s="384"/>
      <c r="E11" s="335"/>
      <c r="F11" s="336"/>
      <c r="G11" s="337"/>
      <c r="H11" s="233" t="str">
        <f t="shared" si="9"/>
        <v/>
      </c>
      <c r="I11" s="233" t="str">
        <f t="shared" si="10"/>
        <v/>
      </c>
      <c r="J11" s="282"/>
      <c r="K11" s="287"/>
      <c r="L11" s="287"/>
      <c r="M11" s="234" t="str">
        <f t="shared" si="3"/>
        <v/>
      </c>
      <c r="N11" s="235" t="str">
        <f t="shared" si="4"/>
        <v/>
      </c>
      <c r="O11" s="236" t="str">
        <f t="shared" si="5"/>
        <v/>
      </c>
      <c r="P11" s="237" t="str">
        <f t="shared" si="6"/>
        <v>No Runner</v>
      </c>
      <c r="Q11" s="55" t="str">
        <f>IF(K11&gt;0,IF(R11="no","No",RANK(R11,$R$3:$R$38,1)+COUNTIF($R$3:R11,R11)-1),"No Runner")</f>
        <v>No Runner</v>
      </c>
      <c r="R11" s="32" t="str">
        <f t="shared" si="7"/>
        <v>No Runner</v>
      </c>
      <c r="S11" s="32" t="str">
        <f>IF(K11&gt;0,IF(P11=1,"First",K11),"No Runner")</f>
        <v>No Runner</v>
      </c>
      <c r="T11" s="55" t="str">
        <f>IF(K11&gt;0,IF(P11=1,"",COUNT($S$3:$S$38)+1-RANK(S11,$S$3:$S$38,0)),"")</f>
        <v/>
      </c>
      <c r="U11" s="389"/>
      <c r="V11" s="229"/>
      <c r="W11" s="230"/>
      <c r="X11" s="230"/>
      <c r="Y11" s="231"/>
      <c r="Z11" s="380"/>
      <c r="AA11" s="254">
        <v>602</v>
      </c>
      <c r="AB11" s="255" t="s">
        <v>190</v>
      </c>
      <c r="AC11" s="264" t="s">
        <v>115</v>
      </c>
    </row>
    <row r="12" spans="1:29" ht="9.9499999999999993" customHeight="1" thickBot="1">
      <c r="A12" s="380"/>
      <c r="B12" s="380"/>
      <c r="C12" s="383"/>
      <c r="D12" s="384"/>
      <c r="E12" s="335"/>
      <c r="F12" s="336"/>
      <c r="G12" s="337"/>
      <c r="H12" s="233" t="str">
        <f t="shared" si="9"/>
        <v/>
      </c>
      <c r="I12" s="233" t="str">
        <f t="shared" si="10"/>
        <v/>
      </c>
      <c r="J12" s="282"/>
      <c r="K12" s="287"/>
      <c r="L12" s="287"/>
      <c r="M12" s="234" t="str">
        <f t="shared" si="3"/>
        <v/>
      </c>
      <c r="N12" s="235" t="str">
        <f t="shared" si="4"/>
        <v/>
      </c>
      <c r="O12" s="236" t="str">
        <f t="shared" si="5"/>
        <v/>
      </c>
      <c r="P12" s="237" t="str">
        <f t="shared" si="6"/>
        <v>No Runner</v>
      </c>
      <c r="Q12" s="238" t="str">
        <f>IF(K12&gt;0,IF(R12="no","No",RANK(R12,$R$3:$R$38,1)+COUNTIF($R$3:R12,R12)-1),"No Runner")</f>
        <v>No Runner</v>
      </c>
      <c r="R12" s="32" t="str">
        <f t="shared" si="7"/>
        <v>No Runner</v>
      </c>
      <c r="S12" s="32" t="str">
        <f t="shared" si="8"/>
        <v>No Runner</v>
      </c>
      <c r="T12" s="60" t="str">
        <f t="shared" ref="T12:T23" si="11">IF(K12&gt;0,IF(P12=1,"",COUNT($S$3:$S$38)+1-RANK(S12,$S$3:$S$38,0)),"")</f>
        <v/>
      </c>
      <c r="U12" s="389"/>
      <c r="V12" s="341" t="s">
        <v>53</v>
      </c>
      <c r="W12" s="342"/>
      <c r="X12" s="342"/>
      <c r="Y12" s="343"/>
      <c r="Z12" s="380"/>
      <c r="AA12" s="254">
        <v>689</v>
      </c>
      <c r="AB12" s="255" t="s">
        <v>191</v>
      </c>
      <c r="AC12" s="264" t="s">
        <v>192</v>
      </c>
    </row>
    <row r="13" spans="1:29" ht="9.9499999999999993" customHeight="1">
      <c r="A13" s="380"/>
      <c r="B13" s="380"/>
      <c r="C13" s="383"/>
      <c r="D13" s="384"/>
      <c r="E13" s="396"/>
      <c r="F13" s="397"/>
      <c r="G13" s="398"/>
      <c r="H13" s="233" t="str">
        <f t="shared" si="9"/>
        <v/>
      </c>
      <c r="I13" s="233" t="str">
        <f t="shared" si="10"/>
        <v/>
      </c>
      <c r="J13" s="282"/>
      <c r="K13" s="287"/>
      <c r="L13" s="287"/>
      <c r="M13" s="234" t="str">
        <f t="shared" si="3"/>
        <v/>
      </c>
      <c r="N13" s="235" t="str">
        <f t="shared" si="4"/>
        <v/>
      </c>
      <c r="O13" s="236" t="str">
        <f t="shared" si="5"/>
        <v/>
      </c>
      <c r="P13" s="237" t="str">
        <f t="shared" si="6"/>
        <v>No Runner</v>
      </c>
      <c r="Q13" s="238" t="str">
        <f>IF(K13&gt;0,IF(R13="no","No",RANK(R13,$R$3:$R$38,1)+COUNTIF($R$3:R13,R13)-1),"No Runner")</f>
        <v>No Runner</v>
      </c>
      <c r="R13" s="32" t="str">
        <f t="shared" si="7"/>
        <v>No Runner</v>
      </c>
      <c r="S13" s="32" t="str">
        <f t="shared" si="8"/>
        <v>No Runner</v>
      </c>
      <c r="T13" s="50" t="str">
        <f t="shared" si="11"/>
        <v/>
      </c>
      <c r="U13" s="389"/>
      <c r="V13" s="344"/>
      <c r="W13" s="345"/>
      <c r="X13" s="345"/>
      <c r="Y13" s="346"/>
      <c r="Z13" s="380"/>
      <c r="AA13" s="254">
        <v>690</v>
      </c>
      <c r="AB13" s="255" t="s">
        <v>193</v>
      </c>
      <c r="AC13" s="264" t="s">
        <v>192</v>
      </c>
    </row>
    <row r="14" spans="1:29" ht="9.9499999999999993" customHeight="1">
      <c r="A14" s="380"/>
      <c r="B14" s="380"/>
      <c r="C14" s="383"/>
      <c r="D14" s="384"/>
      <c r="E14" s="396"/>
      <c r="F14" s="397"/>
      <c r="G14" s="398"/>
      <c r="H14" s="13" t="str">
        <f t="shared" si="9"/>
        <v/>
      </c>
      <c r="I14" s="13" t="str">
        <f t="shared" si="10"/>
        <v/>
      </c>
      <c r="J14" s="247"/>
      <c r="K14" s="285"/>
      <c r="L14" s="285"/>
      <c r="M14" s="167" t="str">
        <f t="shared" si="3"/>
        <v/>
      </c>
      <c r="N14" s="168" t="str">
        <f t="shared" si="4"/>
        <v/>
      </c>
      <c r="O14" s="169" t="str">
        <f t="shared" si="5"/>
        <v/>
      </c>
      <c r="P14" s="54" t="str">
        <f t="shared" si="6"/>
        <v>No Runner</v>
      </c>
      <c r="Q14" s="55" t="str">
        <f>IF(K14&gt;0,IF(R14="no","No",RANK(R14,$R$3:$R$38,1)+COUNTIF($R$3:R14,R14)-1),"No Runner")</f>
        <v>No Runner</v>
      </c>
      <c r="R14" s="32" t="str">
        <f t="shared" si="7"/>
        <v>No Runner</v>
      </c>
      <c r="S14" s="32" t="str">
        <f t="shared" si="8"/>
        <v>No Runner</v>
      </c>
      <c r="T14" s="55" t="str">
        <f t="shared" si="11"/>
        <v/>
      </c>
      <c r="U14" s="389"/>
      <c r="V14" s="347"/>
      <c r="W14" s="348"/>
      <c r="X14" s="348"/>
      <c r="Y14" s="349"/>
      <c r="Z14" s="380"/>
      <c r="AA14" s="254">
        <v>734</v>
      </c>
      <c r="AB14" s="255" t="s">
        <v>194</v>
      </c>
      <c r="AC14" s="264" t="s">
        <v>145</v>
      </c>
    </row>
    <row r="15" spans="1:29" ht="9.9499999999999993" customHeight="1">
      <c r="A15" s="380"/>
      <c r="B15" s="380"/>
      <c r="C15" s="383"/>
      <c r="D15" s="384"/>
      <c r="E15" s="396"/>
      <c r="F15" s="397"/>
      <c r="G15" s="398"/>
      <c r="H15" s="13" t="str">
        <f t="shared" si="9"/>
        <v/>
      </c>
      <c r="I15" s="13" t="str">
        <f t="shared" si="10"/>
        <v/>
      </c>
      <c r="J15" s="247"/>
      <c r="K15" s="285"/>
      <c r="L15" s="285"/>
      <c r="M15" s="167" t="str">
        <f t="shared" si="3"/>
        <v/>
      </c>
      <c r="N15" s="168" t="str">
        <f t="shared" si="4"/>
        <v/>
      </c>
      <c r="O15" s="169" t="str">
        <f t="shared" si="5"/>
        <v/>
      </c>
      <c r="P15" s="54" t="str">
        <f t="shared" si="6"/>
        <v>No Runner</v>
      </c>
      <c r="Q15" s="55" t="str">
        <f>IF(K15&gt;0,IF(R15="no","No",RANK(R15,$R$3:$R$38,1)+COUNTIF($R$3:R15,R15)-1),"No Runner")</f>
        <v>No Runner</v>
      </c>
      <c r="R15" s="32" t="str">
        <f t="shared" si="7"/>
        <v>No Runner</v>
      </c>
      <c r="S15" s="32" t="str">
        <f t="shared" si="8"/>
        <v>No Runner</v>
      </c>
      <c r="T15" s="55" t="str">
        <f t="shared" si="11"/>
        <v/>
      </c>
      <c r="U15" s="389"/>
      <c r="V15" s="341" t="s">
        <v>55</v>
      </c>
      <c r="W15" s="342"/>
      <c r="X15" s="342"/>
      <c r="Y15" s="343"/>
      <c r="Z15" s="380"/>
      <c r="AA15" s="254">
        <v>782</v>
      </c>
      <c r="AB15" s="255" t="s">
        <v>195</v>
      </c>
      <c r="AC15" s="264" t="s">
        <v>306</v>
      </c>
    </row>
    <row r="16" spans="1:29" ht="9.9499999999999993" customHeight="1">
      <c r="A16" s="380"/>
      <c r="B16" s="380"/>
      <c r="C16" s="383"/>
      <c r="D16" s="384"/>
      <c r="E16" s="396"/>
      <c r="F16" s="397"/>
      <c r="G16" s="398"/>
      <c r="H16" s="13" t="str">
        <f t="shared" si="9"/>
        <v/>
      </c>
      <c r="I16" s="13" t="str">
        <f t="shared" si="10"/>
        <v/>
      </c>
      <c r="J16" s="247"/>
      <c r="K16" s="285"/>
      <c r="L16" s="285"/>
      <c r="M16" s="167" t="str">
        <f t="shared" si="3"/>
        <v/>
      </c>
      <c r="N16" s="168" t="str">
        <f t="shared" si="4"/>
        <v/>
      </c>
      <c r="O16" s="169" t="str">
        <f t="shared" si="5"/>
        <v/>
      </c>
      <c r="P16" s="54" t="str">
        <f t="shared" si="6"/>
        <v>No Runner</v>
      </c>
      <c r="Q16" s="55" t="str">
        <f>IF(K16&gt;0,IF(R16="no","No",RANK(R16,$R$3:$R$38,1)+COUNTIF($R$3:R16,R16)-1),"No Runner")</f>
        <v>No Runner</v>
      </c>
      <c r="R16" s="32" t="str">
        <f t="shared" si="7"/>
        <v>No Runner</v>
      </c>
      <c r="S16" s="32" t="str">
        <f t="shared" si="8"/>
        <v>No Runner</v>
      </c>
      <c r="T16" s="55" t="str">
        <f t="shared" si="11"/>
        <v/>
      </c>
      <c r="U16" s="389"/>
      <c r="V16" s="344"/>
      <c r="W16" s="345"/>
      <c r="X16" s="345"/>
      <c r="Y16" s="346"/>
      <c r="Z16" s="380"/>
      <c r="AA16" s="254">
        <v>802</v>
      </c>
      <c r="AB16" s="255" t="s">
        <v>197</v>
      </c>
      <c r="AC16" s="264" t="s">
        <v>82</v>
      </c>
    </row>
    <row r="17" spans="1:29" ht="9.9499999999999993" customHeight="1">
      <c r="A17" s="380"/>
      <c r="B17" s="380"/>
      <c r="C17" s="383"/>
      <c r="D17" s="384"/>
      <c r="E17" s="396"/>
      <c r="F17" s="397"/>
      <c r="G17" s="398"/>
      <c r="H17" s="13" t="str">
        <f t="shared" si="9"/>
        <v/>
      </c>
      <c r="I17" s="13" t="str">
        <f t="shared" si="10"/>
        <v/>
      </c>
      <c r="J17" s="247"/>
      <c r="K17" s="285"/>
      <c r="L17" s="285"/>
      <c r="M17" s="167" t="str">
        <f t="shared" si="3"/>
        <v/>
      </c>
      <c r="N17" s="168" t="str">
        <f t="shared" si="4"/>
        <v/>
      </c>
      <c r="O17" s="169" t="str">
        <f t="shared" si="5"/>
        <v/>
      </c>
      <c r="P17" s="54" t="str">
        <f t="shared" si="6"/>
        <v>No Runner</v>
      </c>
      <c r="Q17" s="55" t="str">
        <f>IF(K17&gt;0,IF(R17="no","No",RANK(R17,$R$3:$R$38,1)+COUNTIF($R$3:R17,R17)-1),"No Runner")</f>
        <v>No Runner</v>
      </c>
      <c r="R17" s="32" t="str">
        <f t="shared" si="7"/>
        <v>No Runner</v>
      </c>
      <c r="S17" s="32" t="str">
        <f t="shared" si="8"/>
        <v>No Runner</v>
      </c>
      <c r="T17" s="55" t="str">
        <f t="shared" si="11"/>
        <v/>
      </c>
      <c r="U17" s="389"/>
      <c r="V17" s="347"/>
      <c r="W17" s="348"/>
      <c r="X17" s="348"/>
      <c r="Y17" s="349"/>
      <c r="Z17" s="380"/>
      <c r="AA17" s="254">
        <v>817</v>
      </c>
      <c r="AB17" s="255" t="s">
        <v>198</v>
      </c>
      <c r="AC17" s="264" t="s">
        <v>95</v>
      </c>
    </row>
    <row r="18" spans="1:29" ht="9.9499999999999993" customHeight="1">
      <c r="A18" s="380"/>
      <c r="B18" s="380"/>
      <c r="C18" s="383"/>
      <c r="D18" s="384"/>
      <c r="E18" s="396"/>
      <c r="F18" s="397"/>
      <c r="G18" s="398"/>
      <c r="H18" s="13" t="str">
        <f t="shared" si="9"/>
        <v/>
      </c>
      <c r="I18" s="13" t="str">
        <f t="shared" si="10"/>
        <v/>
      </c>
      <c r="J18" s="247"/>
      <c r="K18" s="285"/>
      <c r="L18" s="285"/>
      <c r="M18" s="167" t="str">
        <f t="shared" si="3"/>
        <v/>
      </c>
      <c r="N18" s="168" t="str">
        <f t="shared" si="4"/>
        <v/>
      </c>
      <c r="O18" s="169" t="str">
        <f t="shared" si="5"/>
        <v/>
      </c>
      <c r="P18" s="54" t="str">
        <f t="shared" si="6"/>
        <v>No Runner</v>
      </c>
      <c r="Q18" s="55" t="str">
        <f>IF(K18&gt;0,IF(R18="no","No",RANK(R18,$R$3:$R$38,1)+COUNTIF($R$3:R18,R18)-1),"No Runner")</f>
        <v>No Runner</v>
      </c>
      <c r="R18" s="32" t="str">
        <f t="shared" si="7"/>
        <v>No Runner</v>
      </c>
      <c r="S18" s="32" t="str">
        <f t="shared" si="8"/>
        <v>No Runner</v>
      </c>
      <c r="T18" s="55" t="str">
        <f t="shared" si="11"/>
        <v/>
      </c>
      <c r="U18" s="389"/>
      <c r="V18" s="341" t="s">
        <v>56</v>
      </c>
      <c r="W18" s="342"/>
      <c r="X18" s="342"/>
      <c r="Y18" s="343"/>
      <c r="Z18" s="380"/>
      <c r="AA18" s="254">
        <v>831</v>
      </c>
      <c r="AB18" s="255" t="s">
        <v>88</v>
      </c>
      <c r="AC18" s="264" t="s">
        <v>83</v>
      </c>
    </row>
    <row r="19" spans="1:29" ht="9.9499999999999993" customHeight="1">
      <c r="A19" s="380"/>
      <c r="B19" s="380"/>
      <c r="C19" s="383"/>
      <c r="D19" s="384"/>
      <c r="E19" s="396"/>
      <c r="F19" s="397"/>
      <c r="G19" s="398"/>
      <c r="H19" s="7" t="str">
        <f t="shared" si="9"/>
        <v/>
      </c>
      <c r="I19" s="10" t="str">
        <f t="shared" si="10"/>
        <v/>
      </c>
      <c r="J19" s="249"/>
      <c r="K19" s="285"/>
      <c r="L19" s="285"/>
      <c r="M19" s="167" t="str">
        <f t="shared" si="3"/>
        <v/>
      </c>
      <c r="N19" s="168" t="str">
        <f t="shared" si="4"/>
        <v/>
      </c>
      <c r="O19" s="169" t="str">
        <f t="shared" si="5"/>
        <v/>
      </c>
      <c r="P19" s="54" t="str">
        <f t="shared" si="6"/>
        <v>No Runner</v>
      </c>
      <c r="Q19" s="55" t="str">
        <f>IF(K19&gt;0,IF(R19="no","No",RANK(R19,$R$3:$R$38,1)+COUNTIF($R$3:R19,R19)-1),"No Runner")</f>
        <v>No Runner</v>
      </c>
      <c r="R19" s="32" t="str">
        <f t="shared" si="7"/>
        <v>No Runner</v>
      </c>
      <c r="S19" s="32" t="str">
        <f t="shared" si="8"/>
        <v>No Runner</v>
      </c>
      <c r="T19" s="55" t="str">
        <f t="shared" si="11"/>
        <v/>
      </c>
      <c r="U19" s="389"/>
      <c r="V19" s="344"/>
      <c r="W19" s="345"/>
      <c r="X19" s="345"/>
      <c r="Y19" s="346"/>
      <c r="Z19" s="380"/>
      <c r="AA19" s="254">
        <v>834</v>
      </c>
      <c r="AB19" s="255" t="s">
        <v>199</v>
      </c>
      <c r="AC19" s="264" t="s">
        <v>83</v>
      </c>
    </row>
    <row r="20" spans="1:29" ht="9.9499999999999993" customHeight="1" thickBot="1">
      <c r="A20" s="380"/>
      <c r="B20" s="380"/>
      <c r="C20" s="383"/>
      <c r="D20" s="384"/>
      <c r="E20" s="399"/>
      <c r="F20" s="400"/>
      <c r="G20" s="401"/>
      <c r="H20" s="9" t="str">
        <f t="shared" si="9"/>
        <v/>
      </c>
      <c r="I20" s="11" t="str">
        <f t="shared" si="10"/>
        <v/>
      </c>
      <c r="J20" s="263"/>
      <c r="K20" s="286"/>
      <c r="L20" s="286"/>
      <c r="M20" s="170" t="str">
        <f t="shared" si="3"/>
        <v/>
      </c>
      <c r="N20" s="171" t="str">
        <f t="shared" si="4"/>
        <v/>
      </c>
      <c r="O20" s="172" t="str">
        <f t="shared" si="5"/>
        <v/>
      </c>
      <c r="P20" s="59" t="str">
        <f t="shared" si="6"/>
        <v>No Runner</v>
      </c>
      <c r="Q20" s="60" t="str">
        <f>IF(K20&gt;0,IF(R20="no","No",RANK(R20,$R$3:$R$38,1)+COUNTIF($R$3:R20,R20)-1),"No Runner")</f>
        <v>No Runner</v>
      </c>
      <c r="R20" s="33" t="str">
        <f t="shared" si="7"/>
        <v>No Runner</v>
      </c>
      <c r="S20" s="33" t="str">
        <f t="shared" si="8"/>
        <v>No Runner</v>
      </c>
      <c r="T20" s="60" t="str">
        <f t="shared" si="11"/>
        <v/>
      </c>
      <c r="U20" s="389"/>
      <c r="V20" s="347"/>
      <c r="W20" s="348"/>
      <c r="X20" s="348"/>
      <c r="Y20" s="349"/>
      <c r="Z20" s="380"/>
      <c r="AA20" s="254">
        <v>852</v>
      </c>
      <c r="AB20" s="255" t="s">
        <v>200</v>
      </c>
      <c r="AC20" s="264" t="s">
        <v>90</v>
      </c>
    </row>
    <row r="21" spans="1:29" ht="9.9499999999999993" customHeight="1">
      <c r="A21" s="380"/>
      <c r="B21" s="380"/>
      <c r="C21" s="383"/>
      <c r="D21" s="384"/>
      <c r="E21" s="332" t="s">
        <v>4</v>
      </c>
      <c r="F21" s="333"/>
      <c r="G21" s="334"/>
      <c r="H21" s="16" t="str">
        <f t="shared" si="9"/>
        <v/>
      </c>
      <c r="I21" s="16" t="str">
        <f t="shared" si="10"/>
        <v/>
      </c>
      <c r="J21" s="273"/>
      <c r="K21" s="284"/>
      <c r="L21" s="284"/>
      <c r="M21" s="164" t="str">
        <f t="shared" si="3"/>
        <v/>
      </c>
      <c r="N21" s="165" t="str">
        <f t="shared" si="4"/>
        <v/>
      </c>
      <c r="O21" s="166" t="str">
        <f t="shared" si="5"/>
        <v/>
      </c>
      <c r="P21" s="49" t="str">
        <f>IF(K21&gt;0,RANK(K21,$K$21:$K$38,1),"No Runner")</f>
        <v>No Runner</v>
      </c>
      <c r="Q21" s="50" t="str">
        <f>IF(K21&gt;0,IF(R21="no","No",RANK(R21,$R$3:$R$38,1)+COUNTIF($R$3:R21,R21)-1),"No Runner")</f>
        <v>No Runner</v>
      </c>
      <c r="R21" s="31" t="str">
        <f t="shared" si="7"/>
        <v>No Runner</v>
      </c>
      <c r="S21" s="31" t="str">
        <f t="shared" si="8"/>
        <v>No Runner</v>
      </c>
      <c r="T21" s="50" t="str">
        <f t="shared" si="11"/>
        <v/>
      </c>
      <c r="U21" s="389"/>
      <c r="V21" s="341" t="s">
        <v>57</v>
      </c>
      <c r="W21" s="342"/>
      <c r="X21" s="342"/>
      <c r="Y21" s="343"/>
      <c r="Z21" s="380"/>
      <c r="AA21" s="254"/>
      <c r="AB21" s="255"/>
      <c r="AC21" s="264"/>
    </row>
    <row r="22" spans="1:29" ht="9.9499999999999993" customHeight="1">
      <c r="A22" s="380"/>
      <c r="B22" s="380"/>
      <c r="C22" s="383"/>
      <c r="D22" s="384"/>
      <c r="E22" s="335"/>
      <c r="F22" s="336"/>
      <c r="G22" s="337"/>
      <c r="H22" s="13" t="str">
        <f t="shared" si="9"/>
        <v/>
      </c>
      <c r="I22" s="13" t="str">
        <f t="shared" si="10"/>
        <v/>
      </c>
      <c r="J22" s="247"/>
      <c r="K22" s="285"/>
      <c r="L22" s="285"/>
      <c r="M22" s="167" t="str">
        <f t="shared" si="3"/>
        <v/>
      </c>
      <c r="N22" s="168" t="str">
        <f t="shared" si="4"/>
        <v/>
      </c>
      <c r="O22" s="169" t="str">
        <f t="shared" si="5"/>
        <v/>
      </c>
      <c r="P22" s="54" t="str">
        <f t="shared" ref="P22:P38" si="12">IF(K22&gt;0,RANK(K22,$K$21:$K$38,1),"No Runner")</f>
        <v>No Runner</v>
      </c>
      <c r="Q22" s="55" t="str">
        <f>IF(K22&gt;0,IF(R22="no","No",RANK(R22,$R$3:$R$38,1)+COUNTIF($R$3:R22,R22)-1),"No Runner")</f>
        <v>No Runner</v>
      </c>
      <c r="R22" s="32" t="str">
        <f t="shared" si="7"/>
        <v>No Runner</v>
      </c>
      <c r="S22" s="32" t="str">
        <f t="shared" si="8"/>
        <v>No Runner</v>
      </c>
      <c r="T22" s="55" t="str">
        <f t="shared" si="11"/>
        <v/>
      </c>
      <c r="U22" s="389"/>
      <c r="V22" s="344"/>
      <c r="W22" s="345"/>
      <c r="X22" s="345"/>
      <c r="Y22" s="346"/>
      <c r="Z22" s="380"/>
      <c r="AA22" s="254"/>
      <c r="AB22" s="255"/>
      <c r="AC22" s="264"/>
    </row>
    <row r="23" spans="1:29" ht="9.9499999999999993" customHeight="1">
      <c r="A23" s="380"/>
      <c r="B23" s="380"/>
      <c r="C23" s="383"/>
      <c r="D23" s="384"/>
      <c r="E23" s="335"/>
      <c r="F23" s="336"/>
      <c r="G23" s="337"/>
      <c r="H23" s="12" t="str">
        <f t="shared" si="9"/>
        <v/>
      </c>
      <c r="I23" s="12" t="str">
        <f t="shared" si="10"/>
        <v/>
      </c>
      <c r="J23" s="247"/>
      <c r="K23" s="285"/>
      <c r="L23" s="285"/>
      <c r="M23" s="167" t="str">
        <f t="shared" si="3"/>
        <v/>
      </c>
      <c r="N23" s="168" t="str">
        <f t="shared" si="4"/>
        <v/>
      </c>
      <c r="O23" s="169" t="str">
        <f t="shared" si="5"/>
        <v/>
      </c>
      <c r="P23" s="54" t="str">
        <f t="shared" si="12"/>
        <v>No Runner</v>
      </c>
      <c r="Q23" s="55" t="str">
        <f>IF(K23&gt;0,IF(R23="no","No",RANK(R23,$R$3:$R$38,1)+COUNTIF($R$3:R23,R23)-1),"No Runner")</f>
        <v>No Runner</v>
      </c>
      <c r="R23" s="32" t="str">
        <f t="shared" si="7"/>
        <v>No Runner</v>
      </c>
      <c r="S23" s="32" t="str">
        <f t="shared" si="8"/>
        <v>No Runner</v>
      </c>
      <c r="T23" s="55" t="str">
        <f t="shared" si="11"/>
        <v/>
      </c>
      <c r="U23" s="389"/>
      <c r="V23" s="347"/>
      <c r="W23" s="348"/>
      <c r="X23" s="348"/>
      <c r="Y23" s="349"/>
      <c r="Z23" s="380"/>
      <c r="AA23" s="254"/>
      <c r="AB23" s="255"/>
      <c r="AC23" s="264"/>
    </row>
    <row r="24" spans="1:29" ht="9.9499999999999993" customHeight="1">
      <c r="A24" s="380"/>
      <c r="B24" s="380"/>
      <c r="C24" s="383"/>
      <c r="D24" s="384"/>
      <c r="E24" s="335"/>
      <c r="F24" s="336"/>
      <c r="G24" s="337"/>
      <c r="H24" s="12" t="str">
        <f t="shared" si="9"/>
        <v/>
      </c>
      <c r="I24" s="12" t="str">
        <f t="shared" si="10"/>
        <v/>
      </c>
      <c r="J24" s="247"/>
      <c r="K24" s="285"/>
      <c r="L24" s="285"/>
      <c r="M24" s="167" t="str">
        <f t="shared" si="3"/>
        <v/>
      </c>
      <c r="N24" s="168" t="str">
        <f t="shared" si="4"/>
        <v/>
      </c>
      <c r="O24" s="169" t="str">
        <f t="shared" si="5"/>
        <v/>
      </c>
      <c r="P24" s="54" t="str">
        <f t="shared" si="12"/>
        <v>No Runner</v>
      </c>
      <c r="Q24" s="55" t="str">
        <f>IF(K24&gt;0,IF(R24="no","No",RANK(R24,$R$3:$R$38,1)+COUNTIF($R$3:R24,R24)-1),"No Runner")</f>
        <v>No Runner</v>
      </c>
      <c r="R24" s="32" t="str">
        <f t="shared" si="7"/>
        <v>No Runner</v>
      </c>
      <c r="S24" s="32" t="str">
        <f>IF(K24&gt;0,IF(P24=1,"First",K24),"No Runner")</f>
        <v>No Runner</v>
      </c>
      <c r="T24" s="55" t="str">
        <f>IF(K24&gt;0,IF(P24=1,"",COUNT($S$3:$S$38)+1-RANK(S24,$S$3:$S$38,0)),"")</f>
        <v/>
      </c>
      <c r="U24" s="389"/>
      <c r="V24" s="229"/>
      <c r="W24" s="230"/>
      <c r="X24" s="230"/>
      <c r="Y24" s="231"/>
      <c r="Z24" s="380"/>
      <c r="AA24" s="254"/>
      <c r="AB24" s="255"/>
      <c r="AC24" s="264"/>
    </row>
    <row r="25" spans="1:29" ht="9.9499999999999993" customHeight="1">
      <c r="A25" s="380"/>
      <c r="B25" s="380"/>
      <c r="C25" s="383"/>
      <c r="D25" s="384"/>
      <c r="E25" s="335"/>
      <c r="F25" s="336"/>
      <c r="G25" s="337"/>
      <c r="H25" s="12" t="str">
        <f t="shared" si="9"/>
        <v/>
      </c>
      <c r="I25" s="12" t="str">
        <f t="shared" si="10"/>
        <v/>
      </c>
      <c r="J25" s="247"/>
      <c r="K25" s="285"/>
      <c r="L25" s="285"/>
      <c r="M25" s="167" t="str">
        <f t="shared" si="3"/>
        <v/>
      </c>
      <c r="N25" s="168" t="str">
        <f t="shared" si="4"/>
        <v/>
      </c>
      <c r="O25" s="169" t="str">
        <f t="shared" si="5"/>
        <v/>
      </c>
      <c r="P25" s="54" t="str">
        <f t="shared" si="12"/>
        <v>No Runner</v>
      </c>
      <c r="Q25" s="55" t="str">
        <f>IF(K25&gt;0,IF(R25="no","No",RANK(R25,$R$3:$R$38,1)+COUNTIF($R$3:R25,R25)-1),"No Runner")</f>
        <v>No Runner</v>
      </c>
      <c r="R25" s="32" t="str">
        <f t="shared" si="7"/>
        <v>No Runner</v>
      </c>
      <c r="S25" s="32" t="str">
        <f>IF(K25&gt;0,IF(P25=1,"First",K25),"No Runner")</f>
        <v>No Runner</v>
      </c>
      <c r="T25" s="55" t="str">
        <f>IF(K25&gt;0,IF(P25=1,"",COUNT($S$3:$S$38)+1-RANK(S25,$S$3:$S$38,0)),"")</f>
        <v/>
      </c>
      <c r="U25" s="389"/>
      <c r="V25" s="229"/>
      <c r="W25" s="230"/>
      <c r="X25" s="230"/>
      <c r="Y25" s="231"/>
      <c r="Z25" s="380"/>
      <c r="AA25" s="254"/>
      <c r="AB25" s="255"/>
      <c r="AC25" s="264"/>
    </row>
    <row r="26" spans="1:29" ht="9.9499999999999993" customHeight="1">
      <c r="A26" s="380"/>
      <c r="B26" s="380"/>
      <c r="C26" s="383"/>
      <c r="D26" s="384"/>
      <c r="E26" s="335"/>
      <c r="F26" s="336"/>
      <c r="G26" s="337"/>
      <c r="H26" s="12" t="str">
        <f t="shared" si="9"/>
        <v/>
      </c>
      <c r="I26" s="12" t="str">
        <f t="shared" si="10"/>
        <v/>
      </c>
      <c r="J26" s="247"/>
      <c r="K26" s="285"/>
      <c r="L26" s="285"/>
      <c r="M26" s="167" t="str">
        <f t="shared" si="3"/>
        <v/>
      </c>
      <c r="N26" s="168" t="str">
        <f t="shared" si="4"/>
        <v/>
      </c>
      <c r="O26" s="169" t="str">
        <f t="shared" si="5"/>
        <v/>
      </c>
      <c r="P26" s="54" t="str">
        <f t="shared" si="12"/>
        <v>No Runner</v>
      </c>
      <c r="Q26" s="55" t="str">
        <f>IF(K26&gt;0,IF(R26="no","No",RANK(R26,$R$3:$R$38,1)+COUNTIF($R$3:R26,R26)-1),"No Runner")</f>
        <v>No Runner</v>
      </c>
      <c r="R26" s="32" t="str">
        <f t="shared" si="7"/>
        <v>No Runner</v>
      </c>
      <c r="S26" s="32" t="str">
        <f>IF(K26&gt;0,IF(P26=1,"First",K26),"No Runner")</f>
        <v>No Runner</v>
      </c>
      <c r="T26" s="55" t="str">
        <f>IF(K26&gt;0,IF(P26=1,"",COUNT($S$3:$S$38)+1-RANK(S26,$S$3:$S$38,0)),"")</f>
        <v/>
      </c>
      <c r="U26" s="389"/>
      <c r="V26" s="350"/>
      <c r="W26" s="351"/>
      <c r="X26" s="351"/>
      <c r="Y26" s="352"/>
      <c r="Z26" s="380"/>
      <c r="AA26" s="254"/>
      <c r="AB26" s="255"/>
      <c r="AC26" s="264"/>
    </row>
    <row r="27" spans="1:29" ht="9.9499999999999993" customHeight="1">
      <c r="A27" s="380"/>
      <c r="B27" s="380"/>
      <c r="C27" s="383"/>
      <c r="D27" s="384"/>
      <c r="E27" s="335"/>
      <c r="F27" s="336"/>
      <c r="G27" s="337"/>
      <c r="H27" s="13" t="str">
        <f t="shared" si="9"/>
        <v/>
      </c>
      <c r="I27" s="13" t="str">
        <f t="shared" si="10"/>
        <v/>
      </c>
      <c r="J27" s="247"/>
      <c r="K27" s="285"/>
      <c r="L27" s="285"/>
      <c r="M27" s="167" t="str">
        <f t="shared" si="3"/>
        <v/>
      </c>
      <c r="N27" s="168" t="str">
        <f t="shared" si="4"/>
        <v/>
      </c>
      <c r="O27" s="169" t="str">
        <f t="shared" si="5"/>
        <v/>
      </c>
      <c r="P27" s="54" t="str">
        <f t="shared" si="12"/>
        <v>No Runner</v>
      </c>
      <c r="Q27" s="55" t="str">
        <f>IF(K27&gt;0,IF(R27="no","No",RANK(R27,$R$3:$R$38,1)+COUNTIF($R$3:R27,R27)-1),"No Runner")</f>
        <v>No Runner</v>
      </c>
      <c r="R27" s="32" t="str">
        <f t="shared" si="7"/>
        <v>No Runner</v>
      </c>
      <c r="S27" s="32" t="str">
        <f t="shared" si="8"/>
        <v>No Runner</v>
      </c>
      <c r="T27" s="55" t="str">
        <f t="shared" ref="T27:T38" si="13">IF(K27&gt;0,IF(P27=1,"",COUNT($S$3:$S$38)+1-RANK(S27,$S$3:$S$38,0)),"")</f>
        <v/>
      </c>
      <c r="U27" s="389"/>
      <c r="V27" s="353"/>
      <c r="W27" s="354"/>
      <c r="X27" s="354"/>
      <c r="Y27" s="355"/>
      <c r="Z27" s="380"/>
      <c r="AA27" s="254"/>
      <c r="AB27" s="255"/>
      <c r="AC27" s="264"/>
    </row>
    <row r="28" spans="1:29" ht="9.9499999999999993" customHeight="1">
      <c r="A28" s="380"/>
      <c r="B28" s="380"/>
      <c r="C28" s="383"/>
      <c r="D28" s="384"/>
      <c r="E28" s="335"/>
      <c r="F28" s="336"/>
      <c r="G28" s="337"/>
      <c r="H28" s="13" t="str">
        <f t="shared" si="9"/>
        <v/>
      </c>
      <c r="I28" s="13" t="str">
        <f t="shared" si="10"/>
        <v/>
      </c>
      <c r="J28" s="247"/>
      <c r="K28" s="285"/>
      <c r="L28" s="285"/>
      <c r="M28" s="167" t="str">
        <f t="shared" si="3"/>
        <v/>
      </c>
      <c r="N28" s="168" t="str">
        <f t="shared" si="4"/>
        <v/>
      </c>
      <c r="O28" s="169" t="str">
        <f t="shared" si="5"/>
        <v/>
      </c>
      <c r="P28" s="54" t="str">
        <f t="shared" si="12"/>
        <v>No Runner</v>
      </c>
      <c r="Q28" s="55" t="str">
        <f>IF(K28&gt;0,IF(R28="no","No",RANK(R28,$R$3:$R$38,1)+COUNTIF($R$3:R28,R28)-1),"No Runner")</f>
        <v>No Runner</v>
      </c>
      <c r="R28" s="32" t="str">
        <f t="shared" si="7"/>
        <v>No Runner</v>
      </c>
      <c r="S28" s="32" t="str">
        <f t="shared" si="8"/>
        <v>No Runner</v>
      </c>
      <c r="T28" s="55" t="str">
        <f t="shared" si="13"/>
        <v/>
      </c>
      <c r="U28" s="389"/>
      <c r="V28" s="356"/>
      <c r="W28" s="357"/>
      <c r="X28" s="357"/>
      <c r="Y28" s="358"/>
      <c r="Z28" s="380"/>
      <c r="AA28" s="254"/>
      <c r="AB28" s="255"/>
      <c r="AC28" s="264"/>
    </row>
    <row r="29" spans="1:29" ht="9.9499999999999993" customHeight="1">
      <c r="A29" s="380"/>
      <c r="B29" s="380"/>
      <c r="C29" s="383"/>
      <c r="D29" s="384"/>
      <c r="E29" s="335"/>
      <c r="F29" s="336"/>
      <c r="G29" s="337"/>
      <c r="H29" s="7" t="str">
        <f t="shared" si="9"/>
        <v/>
      </c>
      <c r="I29" s="10" t="str">
        <f t="shared" si="10"/>
        <v/>
      </c>
      <c r="J29" s="249"/>
      <c r="K29" s="285"/>
      <c r="L29" s="285"/>
      <c r="M29" s="167" t="str">
        <f t="shared" si="3"/>
        <v/>
      </c>
      <c r="N29" s="168" t="str">
        <f t="shared" si="4"/>
        <v/>
      </c>
      <c r="O29" s="169" t="str">
        <f t="shared" si="5"/>
        <v/>
      </c>
      <c r="P29" s="54" t="str">
        <f t="shared" si="12"/>
        <v>No Runner</v>
      </c>
      <c r="Q29" s="55" t="str">
        <f>IF(K29&gt;0,IF(R29="no","No",RANK(R29,$R$3:$R$38,1)+COUNTIF($R$3:R29,R29)-1),"No Runner")</f>
        <v>No Runner</v>
      </c>
      <c r="R29" s="32" t="str">
        <f t="shared" si="7"/>
        <v>No Runner</v>
      </c>
      <c r="S29" s="32" t="str">
        <f t="shared" si="8"/>
        <v>No Runner</v>
      </c>
      <c r="T29" s="55" t="str">
        <f t="shared" si="13"/>
        <v/>
      </c>
      <c r="U29" s="389"/>
      <c r="V29" s="350"/>
      <c r="W29" s="351"/>
      <c r="X29" s="351"/>
      <c r="Y29" s="352"/>
      <c r="Z29" s="380"/>
      <c r="AA29" s="254"/>
      <c r="AB29" s="255"/>
      <c r="AC29" s="264"/>
    </row>
    <row r="30" spans="1:29" ht="9.9499999999999993" customHeight="1" thickBot="1">
      <c r="A30" s="380"/>
      <c r="B30" s="380"/>
      <c r="C30" s="383"/>
      <c r="D30" s="384"/>
      <c r="E30" s="335"/>
      <c r="F30" s="336"/>
      <c r="G30" s="337"/>
      <c r="H30" s="233" t="str">
        <f t="shared" si="9"/>
        <v/>
      </c>
      <c r="I30" s="233" t="str">
        <f t="shared" si="10"/>
        <v/>
      </c>
      <c r="J30" s="282"/>
      <c r="K30" s="287"/>
      <c r="L30" s="287"/>
      <c r="M30" s="234" t="str">
        <f t="shared" si="3"/>
        <v/>
      </c>
      <c r="N30" s="235" t="str">
        <f t="shared" si="4"/>
        <v/>
      </c>
      <c r="O30" s="236" t="str">
        <f t="shared" si="5"/>
        <v/>
      </c>
      <c r="P30" s="237" t="str">
        <f t="shared" si="12"/>
        <v>No Runner</v>
      </c>
      <c r="Q30" s="238" t="str">
        <f>IF(K30&gt;0,IF(R30="no","No",RANK(R30,$R$3:$R$38,1)+COUNTIF($R$3:R30,R30)-1),"No Runner")</f>
        <v>No Runner</v>
      </c>
      <c r="R30" s="32" t="str">
        <f t="shared" si="7"/>
        <v>No Runner</v>
      </c>
      <c r="S30" s="32" t="str">
        <f t="shared" si="8"/>
        <v>No Runner</v>
      </c>
      <c r="T30" s="60" t="str">
        <f t="shared" si="13"/>
        <v/>
      </c>
      <c r="U30" s="389"/>
      <c r="V30" s="353"/>
      <c r="W30" s="354"/>
      <c r="X30" s="354"/>
      <c r="Y30" s="355"/>
      <c r="Z30" s="380"/>
      <c r="AA30" s="254"/>
      <c r="AB30" s="255"/>
      <c r="AC30" s="264"/>
    </row>
    <row r="31" spans="1:29" ht="9.9499999999999993" customHeight="1">
      <c r="A31" s="380"/>
      <c r="B31" s="380"/>
      <c r="C31" s="383"/>
      <c r="D31" s="384"/>
      <c r="E31" s="396"/>
      <c r="F31" s="397"/>
      <c r="G31" s="398"/>
      <c r="H31" s="233" t="str">
        <f t="shared" si="9"/>
        <v/>
      </c>
      <c r="I31" s="233" t="str">
        <f t="shared" si="10"/>
        <v/>
      </c>
      <c r="J31" s="282"/>
      <c r="K31" s="287"/>
      <c r="L31" s="287"/>
      <c r="M31" s="234" t="str">
        <f t="shared" si="3"/>
        <v/>
      </c>
      <c r="N31" s="235" t="str">
        <f t="shared" si="4"/>
        <v/>
      </c>
      <c r="O31" s="236" t="str">
        <f t="shared" si="5"/>
        <v/>
      </c>
      <c r="P31" s="237" t="str">
        <f t="shared" si="12"/>
        <v>No Runner</v>
      </c>
      <c r="Q31" s="238" t="str">
        <f>IF(K31&gt;0,IF(R31="no","No",RANK(R31,$R$3:$R$38,1)+COUNTIF($R$3:R31,R31)-1),"No Runner")</f>
        <v>No Runner</v>
      </c>
      <c r="R31" s="32" t="str">
        <f t="shared" si="7"/>
        <v>No Runner</v>
      </c>
      <c r="S31" s="32" t="str">
        <f t="shared" si="8"/>
        <v>No Runner</v>
      </c>
      <c r="T31" s="50" t="str">
        <f t="shared" si="13"/>
        <v/>
      </c>
      <c r="U31" s="389"/>
      <c r="V31" s="356"/>
      <c r="W31" s="357"/>
      <c r="X31" s="357"/>
      <c r="Y31" s="358"/>
      <c r="Z31" s="380"/>
      <c r="AA31" s="254"/>
      <c r="AB31" s="255"/>
      <c r="AC31" s="264"/>
    </row>
    <row r="32" spans="1:29" ht="9.9499999999999993" customHeight="1">
      <c r="A32" s="380"/>
      <c r="B32" s="380"/>
      <c r="C32" s="383"/>
      <c r="D32" s="384"/>
      <c r="E32" s="396"/>
      <c r="F32" s="397"/>
      <c r="G32" s="398"/>
      <c r="H32" s="19" t="str">
        <f t="shared" si="9"/>
        <v/>
      </c>
      <c r="I32" s="19" t="str">
        <f t="shared" si="10"/>
        <v/>
      </c>
      <c r="J32" s="247"/>
      <c r="K32" s="285"/>
      <c r="L32" s="285"/>
      <c r="M32" s="167" t="str">
        <f t="shared" si="3"/>
        <v/>
      </c>
      <c r="N32" s="168" t="str">
        <f t="shared" si="4"/>
        <v/>
      </c>
      <c r="O32" s="169" t="str">
        <f t="shared" si="5"/>
        <v/>
      </c>
      <c r="P32" s="159" t="str">
        <f t="shared" si="12"/>
        <v>No Runner</v>
      </c>
      <c r="Q32" s="55" t="str">
        <f>IF(K32&gt;0,IF(R32="no","No",RANK(R32,$R$3:$R$38,1)+COUNTIF($R$3:R32,R32)-1),"No Runner")</f>
        <v>No Runner</v>
      </c>
      <c r="R32" s="32" t="str">
        <f t="shared" si="7"/>
        <v>No Runner</v>
      </c>
      <c r="S32" s="32" t="str">
        <f t="shared" si="8"/>
        <v>No Runner</v>
      </c>
      <c r="T32" s="55" t="str">
        <f t="shared" si="13"/>
        <v/>
      </c>
      <c r="U32" s="389"/>
      <c r="V32" s="350"/>
      <c r="W32" s="351"/>
      <c r="X32" s="351"/>
      <c r="Y32" s="352"/>
      <c r="Z32" s="380"/>
      <c r="AA32" s="254"/>
      <c r="AB32" s="255"/>
      <c r="AC32" s="264"/>
    </row>
    <row r="33" spans="1:29" ht="9.9499999999999993" customHeight="1">
      <c r="A33" s="380"/>
      <c r="B33" s="380"/>
      <c r="C33" s="383"/>
      <c r="D33" s="384"/>
      <c r="E33" s="396"/>
      <c r="F33" s="397"/>
      <c r="G33" s="398"/>
      <c r="H33" s="20" t="str">
        <f t="shared" si="9"/>
        <v/>
      </c>
      <c r="I33" s="20" t="str">
        <f t="shared" si="10"/>
        <v/>
      </c>
      <c r="J33" s="247"/>
      <c r="K33" s="285"/>
      <c r="L33" s="285"/>
      <c r="M33" s="167" t="str">
        <f t="shared" si="3"/>
        <v/>
      </c>
      <c r="N33" s="168" t="str">
        <f t="shared" si="4"/>
        <v/>
      </c>
      <c r="O33" s="169" t="str">
        <f t="shared" si="5"/>
        <v/>
      </c>
      <c r="P33" s="159" t="str">
        <f t="shared" si="12"/>
        <v>No Runner</v>
      </c>
      <c r="Q33" s="55" t="str">
        <f>IF(K33&gt;0,IF(R33="no","No",RANK(R33,$R$3:$R$38,1)+COUNTIF($R$3:R33,R33)-1),"No Runner")</f>
        <v>No Runner</v>
      </c>
      <c r="R33" s="32" t="str">
        <f t="shared" si="7"/>
        <v>No Runner</v>
      </c>
      <c r="S33" s="32" t="str">
        <f t="shared" si="8"/>
        <v>No Runner</v>
      </c>
      <c r="T33" s="55" t="str">
        <f t="shared" si="13"/>
        <v/>
      </c>
      <c r="U33" s="389"/>
      <c r="V33" s="353"/>
      <c r="W33" s="354"/>
      <c r="X33" s="354"/>
      <c r="Y33" s="355"/>
      <c r="Z33" s="380"/>
      <c r="AA33" s="254"/>
      <c r="AB33" s="255"/>
      <c r="AC33" s="264"/>
    </row>
    <row r="34" spans="1:29" ht="9.9499999999999993" customHeight="1" thickBot="1">
      <c r="A34" s="380"/>
      <c r="B34" s="380"/>
      <c r="C34" s="383"/>
      <c r="D34" s="384"/>
      <c r="E34" s="396"/>
      <c r="F34" s="397"/>
      <c r="G34" s="398"/>
      <c r="H34" s="19" t="str">
        <f t="shared" si="9"/>
        <v/>
      </c>
      <c r="I34" s="19" t="str">
        <f t="shared" si="10"/>
        <v/>
      </c>
      <c r="J34" s="247"/>
      <c r="K34" s="285"/>
      <c r="L34" s="285"/>
      <c r="M34" s="167" t="str">
        <f t="shared" si="3"/>
        <v/>
      </c>
      <c r="N34" s="168" t="str">
        <f t="shared" si="4"/>
        <v/>
      </c>
      <c r="O34" s="169" t="str">
        <f t="shared" si="5"/>
        <v/>
      </c>
      <c r="P34" s="159" t="str">
        <f t="shared" si="12"/>
        <v>No Runner</v>
      </c>
      <c r="Q34" s="55" t="str">
        <f>IF(K34&gt;0,IF(R34="no","No",RANK(R34,$R$3:$R$38,1)+COUNTIF($R$3:R34,R34)-1),"No Runner")</f>
        <v>No Runner</v>
      </c>
      <c r="R34" s="32" t="str">
        <f t="shared" si="7"/>
        <v>No Runner</v>
      </c>
      <c r="S34" s="32" t="str">
        <f t="shared" si="8"/>
        <v>No Runner</v>
      </c>
      <c r="T34" s="55" t="str">
        <f t="shared" si="13"/>
        <v/>
      </c>
      <c r="U34" s="389"/>
      <c r="V34" s="368"/>
      <c r="W34" s="369"/>
      <c r="X34" s="369"/>
      <c r="Y34" s="370"/>
      <c r="Z34" s="380"/>
      <c r="AA34" s="254"/>
      <c r="AB34" s="255"/>
      <c r="AC34" s="264"/>
    </row>
    <row r="35" spans="1:29" ht="9.9499999999999993" customHeight="1" thickBot="1">
      <c r="A35" s="380"/>
      <c r="B35" s="380"/>
      <c r="C35" s="383"/>
      <c r="D35" s="384"/>
      <c r="E35" s="396"/>
      <c r="F35" s="397"/>
      <c r="G35" s="398"/>
      <c r="H35" s="19" t="str">
        <f t="shared" si="9"/>
        <v/>
      </c>
      <c r="I35" s="19" t="str">
        <f t="shared" si="10"/>
        <v/>
      </c>
      <c r="J35" s="247"/>
      <c r="K35" s="285"/>
      <c r="L35" s="285"/>
      <c r="M35" s="167" t="str">
        <f t="shared" si="3"/>
        <v/>
      </c>
      <c r="N35" s="168" t="str">
        <f t="shared" si="4"/>
        <v/>
      </c>
      <c r="O35" s="169" t="str">
        <f t="shared" si="5"/>
        <v/>
      </c>
      <c r="P35" s="159" t="str">
        <f t="shared" si="12"/>
        <v>No Runner</v>
      </c>
      <c r="Q35" s="55" t="str">
        <f>IF(K35&gt;0,IF(R35="no","No",RANK(R35,$R$3:$R$38,1)+COUNTIF($R$3:R35,R35)-1),"No Runner")</f>
        <v>No Runner</v>
      </c>
      <c r="R35" s="32" t="str">
        <f t="shared" si="7"/>
        <v>No Runner</v>
      </c>
      <c r="S35" s="32" t="str">
        <f t="shared" si="8"/>
        <v>No Runner</v>
      </c>
      <c r="T35" s="55" t="str">
        <f t="shared" si="13"/>
        <v/>
      </c>
      <c r="U35" s="389"/>
      <c r="V35" s="42"/>
      <c r="W35" s="42"/>
      <c r="X35" s="42"/>
      <c r="Z35" s="380"/>
      <c r="AA35" s="254"/>
      <c r="AB35" s="255"/>
      <c r="AC35" s="264"/>
    </row>
    <row r="36" spans="1:29" ht="9.9499999999999993" customHeight="1" thickBot="1">
      <c r="A36" s="380"/>
      <c r="B36" s="380"/>
      <c r="C36" s="383"/>
      <c r="D36" s="384"/>
      <c r="E36" s="396"/>
      <c r="F36" s="397"/>
      <c r="G36" s="398"/>
      <c r="H36" s="19" t="str">
        <f t="shared" si="9"/>
        <v/>
      </c>
      <c r="I36" s="19" t="str">
        <f t="shared" si="10"/>
        <v/>
      </c>
      <c r="J36" s="247"/>
      <c r="K36" s="285"/>
      <c r="L36" s="285"/>
      <c r="M36" s="167" t="str">
        <f t="shared" si="3"/>
        <v/>
      </c>
      <c r="N36" s="168" t="str">
        <f t="shared" si="4"/>
        <v/>
      </c>
      <c r="O36" s="169" t="str">
        <f t="shared" si="5"/>
        <v/>
      </c>
      <c r="P36" s="159" t="str">
        <f t="shared" si="12"/>
        <v>No Runner</v>
      </c>
      <c r="Q36" s="55" t="str">
        <f>IF(K36&gt;0,IF(R36="no","No",RANK(R36,$R$3:$R$38,1)+COUNTIF($R$3:R36,R36)-1),"No Runner")</f>
        <v>No Runner</v>
      </c>
      <c r="R36" s="32" t="str">
        <f t="shared" si="7"/>
        <v>No Runner</v>
      </c>
      <c r="S36" s="32" t="str">
        <f t="shared" si="8"/>
        <v>No Runner</v>
      </c>
      <c r="T36" s="55" t="str">
        <f t="shared" si="13"/>
        <v/>
      </c>
      <c r="U36" s="389"/>
      <c r="V36" s="371" t="str">
        <f>C2&amp;" Finalists"</f>
        <v>800m Finalists</v>
      </c>
      <c r="W36" s="372"/>
      <c r="X36" s="372"/>
      <c r="Y36" s="373"/>
      <c r="Z36" s="380"/>
      <c r="AA36" s="254"/>
      <c r="AB36" s="255"/>
      <c r="AC36" s="264"/>
    </row>
    <row r="37" spans="1:29" ht="9.9499999999999993" customHeight="1">
      <c r="A37" s="323"/>
      <c r="B37" s="324" t="s">
        <v>11</v>
      </c>
      <c r="C37" s="383"/>
      <c r="D37" s="384"/>
      <c r="E37" s="396"/>
      <c r="F37" s="397"/>
      <c r="G37" s="398"/>
      <c r="H37" s="20" t="str">
        <f t="shared" si="9"/>
        <v/>
      </c>
      <c r="I37" s="20" t="str">
        <f t="shared" si="10"/>
        <v/>
      </c>
      <c r="J37" s="247"/>
      <c r="K37" s="285"/>
      <c r="L37" s="285"/>
      <c r="M37" s="167" t="str">
        <f t="shared" si="3"/>
        <v/>
      </c>
      <c r="N37" s="168" t="str">
        <f t="shared" si="4"/>
        <v/>
      </c>
      <c r="O37" s="169" t="str">
        <f t="shared" si="5"/>
        <v/>
      </c>
      <c r="P37" s="159" t="str">
        <f t="shared" si="12"/>
        <v>No Runner</v>
      </c>
      <c r="Q37" s="55" t="str">
        <f>IF(K37&gt;0,IF(R37="no","No",RANK(R37,$R$3:$R$38,1)+COUNTIF($R$3:R37,R37)-1),"No Runner")</f>
        <v>No Runner</v>
      </c>
      <c r="R37" s="32" t="str">
        <f t="shared" si="7"/>
        <v>No Runner</v>
      </c>
      <c r="S37" s="32" t="str">
        <f t="shared" si="8"/>
        <v>No Runner</v>
      </c>
      <c r="T37" s="55" t="str">
        <f t="shared" si="13"/>
        <v/>
      </c>
      <c r="U37" s="389"/>
      <c r="V37" s="374"/>
      <c r="W37" s="375"/>
      <c r="X37" s="375"/>
      <c r="Y37" s="376"/>
      <c r="Z37" s="380"/>
      <c r="AA37" s="254"/>
      <c r="AB37" s="255"/>
      <c r="AC37" s="264"/>
    </row>
    <row r="38" spans="1:29" ht="9.9499999999999993" customHeight="1" thickBot="1">
      <c r="A38" s="323"/>
      <c r="B38" s="325"/>
      <c r="C38" s="383"/>
      <c r="D38" s="384"/>
      <c r="E38" s="399"/>
      <c r="F38" s="400"/>
      <c r="G38" s="401"/>
      <c r="H38" s="11" t="str">
        <f t="shared" si="9"/>
        <v/>
      </c>
      <c r="I38" s="11" t="str">
        <f t="shared" si="10"/>
        <v/>
      </c>
      <c r="J38" s="263"/>
      <c r="K38" s="286"/>
      <c r="L38" s="286"/>
      <c r="M38" s="170" t="str">
        <f t="shared" si="3"/>
        <v/>
      </c>
      <c r="N38" s="171" t="str">
        <f t="shared" si="4"/>
        <v/>
      </c>
      <c r="O38" s="172" t="str">
        <f t="shared" si="5"/>
        <v/>
      </c>
      <c r="P38" s="160" t="str">
        <f t="shared" si="12"/>
        <v>No Runner</v>
      </c>
      <c r="Q38" s="60" t="str">
        <f>IF(K38&gt;0,IF(R38="no","No",RANK(R38,$R$3:$R$38,1)+COUNTIF($R$3:R38,R38)-1),"No Runner")</f>
        <v>No Runner</v>
      </c>
      <c r="R38" s="33" t="str">
        <f t="shared" si="7"/>
        <v>No Runner</v>
      </c>
      <c r="S38" s="33" t="str">
        <f t="shared" si="8"/>
        <v>No Runner</v>
      </c>
      <c r="T38" s="60" t="str">
        <f t="shared" si="13"/>
        <v/>
      </c>
      <c r="U38" s="389"/>
      <c r="V38" s="232" t="s">
        <v>46</v>
      </c>
      <c r="W38" s="64" t="s">
        <v>1</v>
      </c>
      <c r="X38" s="198" t="s">
        <v>40</v>
      </c>
      <c r="Y38" s="65" t="s">
        <v>8</v>
      </c>
      <c r="Z38" s="380"/>
      <c r="AA38" s="257"/>
      <c r="AB38" s="258"/>
      <c r="AC38" s="265"/>
    </row>
    <row r="39" spans="1:29" ht="9.9499999999999993" customHeight="1">
      <c r="A39" s="323"/>
      <c r="B39" s="161">
        <v>1</v>
      </c>
      <c r="C39" s="383"/>
      <c r="D39" s="384"/>
      <c r="E39" s="326" t="str">
        <f>C2&amp;" Final"</f>
        <v>800m Final</v>
      </c>
      <c r="G39" s="46">
        <v>1</v>
      </c>
      <c r="H39" s="47" t="str">
        <f>IFERROR(VLOOKUP($J39,$AA$2:$AC$38,2,0),"")</f>
        <v>James O'Connor</v>
      </c>
      <c r="I39" s="47" t="str">
        <f>IFERROR(VLOOKUP($J39,$AA$2:$AC$38,3,0),"")</f>
        <v>St C Danes</v>
      </c>
      <c r="J39" s="245">
        <v>602</v>
      </c>
      <c r="K39" s="284">
        <v>1.3787037037037034E-3</v>
      </c>
      <c r="L39" s="284"/>
      <c r="M39" s="164" t="str">
        <f t="shared" si="3"/>
        <v xml:space="preserve"> </v>
      </c>
      <c r="N39" s="165" t="str">
        <f t="shared" si="4"/>
        <v xml:space="preserve"> </v>
      </c>
      <c r="O39" s="166" t="str">
        <f t="shared" si="5"/>
        <v xml:space="preserve"> </v>
      </c>
      <c r="P39" s="63"/>
      <c r="Q39" s="329" t="str">
        <f ca="1">Entries!$A$1</f>
        <v>U17 Boys</v>
      </c>
      <c r="R39" s="227"/>
      <c r="S39" s="227"/>
      <c r="T39" s="227"/>
      <c r="U39" s="70"/>
      <c r="V39" s="50">
        <v>1</v>
      </c>
      <c r="W39" s="51" t="str">
        <f>IFERROR(INDEX($H$3:$H$38,MATCH($B39,$Q$3:$Q$38,0)),"")</f>
        <v/>
      </c>
      <c r="X39" s="79" t="str">
        <f t="shared" ref="X39:X54" si="14">IFERROR(INDEX($I$3:$I$38,MATCH($B39,$Q$3:$Q$38,0)),"")</f>
        <v/>
      </c>
      <c r="Y39" s="48" t="str">
        <f t="shared" ref="Y39:Y54" si="15">IFERROR(INDEX($J$3:$J$38,MATCH($B39,$Q$3:$Q$38,0)),"")</f>
        <v/>
      </c>
      <c r="Z39" s="380"/>
      <c r="AA39" s="228"/>
      <c r="AB39" s="228"/>
      <c r="AC39" s="296"/>
    </row>
    <row r="40" spans="1:29" ht="9.9499999999999993" customHeight="1">
      <c r="A40" s="323"/>
      <c r="B40" s="161">
        <v>2</v>
      </c>
      <c r="C40" s="383"/>
      <c r="D40" s="384"/>
      <c r="E40" s="327"/>
      <c r="G40" s="37">
        <v>2</v>
      </c>
      <c r="H40" s="34" t="str">
        <f t="shared" ref="H40:H54" si="16">IFERROR(VLOOKUP($J40,$AA$2:$AC$38,2,0),"")</f>
        <v xml:space="preserve">Jacob  Clement </v>
      </c>
      <c r="I40" s="200" t="str">
        <f t="shared" ref="I40:I54" si="17">IFERROR(VLOOKUP($J40,$AA$2:$AC$38,3,0),"")</f>
        <v>Yavneh College</v>
      </c>
      <c r="J40" s="247">
        <v>852</v>
      </c>
      <c r="K40" s="285">
        <v>1.4039351851851851E-3</v>
      </c>
      <c r="L40" s="285"/>
      <c r="M40" s="167" t="str">
        <f t="shared" si="3"/>
        <v xml:space="preserve"> </v>
      </c>
      <c r="N40" s="168" t="str">
        <f t="shared" si="4"/>
        <v xml:space="preserve"> </v>
      </c>
      <c r="O40" s="169" t="str">
        <f t="shared" si="5"/>
        <v xml:space="preserve"> </v>
      </c>
      <c r="P40" s="159"/>
      <c r="Q40" s="330"/>
      <c r="R40" s="227"/>
      <c r="S40" s="227"/>
      <c r="T40" s="227"/>
      <c r="U40" s="70"/>
      <c r="V40" s="68">
        <v>2</v>
      </c>
      <c r="W40" s="64" t="str">
        <f t="shared" ref="W40:W54" si="18">IFERROR(INDEX($H$3:$H$38,MATCH($B40,$Q$3:$Q$38,0)),"")</f>
        <v/>
      </c>
      <c r="X40" s="198" t="str">
        <f t="shared" si="14"/>
        <v/>
      </c>
      <c r="Y40" s="65" t="str">
        <f t="shared" si="15"/>
        <v/>
      </c>
      <c r="Z40" s="380"/>
      <c r="AA40"/>
      <c r="AB40"/>
      <c r="AC40" s="297"/>
    </row>
    <row r="41" spans="1:29" ht="9.9499999999999993" customHeight="1" thickBot="1">
      <c r="A41" s="323"/>
      <c r="B41" s="161">
        <v>3</v>
      </c>
      <c r="C41" s="383"/>
      <c r="D41" s="384"/>
      <c r="E41" s="327"/>
      <c r="G41" s="135">
        <v>3</v>
      </c>
      <c r="H41" s="136" t="str">
        <f t="shared" si="16"/>
        <v>Oliver Cooper</v>
      </c>
      <c r="I41" s="201" t="str">
        <f t="shared" si="17"/>
        <v>Kings Langley</v>
      </c>
      <c r="J41" s="247">
        <v>331</v>
      </c>
      <c r="K41" s="285">
        <v>1.4381944444444444E-3</v>
      </c>
      <c r="L41" s="285"/>
      <c r="M41" s="167" t="str">
        <f t="shared" si="3"/>
        <v xml:space="preserve"> </v>
      </c>
      <c r="N41" s="168" t="str">
        <f t="shared" si="4"/>
        <v xml:space="preserve"> </v>
      </c>
      <c r="O41" s="169" t="str">
        <f t="shared" si="5"/>
        <v xml:space="preserve"> </v>
      </c>
      <c r="P41" s="159"/>
      <c r="Q41" s="330"/>
      <c r="R41" s="227"/>
      <c r="S41" s="227"/>
      <c r="T41" s="227"/>
      <c r="U41" s="70"/>
      <c r="V41" s="68">
        <v>3</v>
      </c>
      <c r="W41" s="64" t="str">
        <f t="shared" si="18"/>
        <v/>
      </c>
      <c r="X41" s="198" t="str">
        <f t="shared" si="14"/>
        <v/>
      </c>
      <c r="Y41" s="65" t="str">
        <f t="shared" si="15"/>
        <v/>
      </c>
      <c r="Z41" s="380"/>
      <c r="AA41"/>
      <c r="AB41"/>
      <c r="AC41" s="297"/>
    </row>
    <row r="42" spans="1:29" ht="9.9499999999999993" customHeight="1">
      <c r="A42" s="323"/>
      <c r="B42" s="161">
        <v>4</v>
      </c>
      <c r="C42" s="383"/>
      <c r="D42" s="384"/>
      <c r="E42" s="327"/>
      <c r="G42" s="137">
        <v>4</v>
      </c>
      <c r="H42" s="39" t="str">
        <f t="shared" si="16"/>
        <v>Adam  O'Gorman</v>
      </c>
      <c r="I42" s="202" t="str">
        <f t="shared" si="17"/>
        <v>St Michaels Catholic High School</v>
      </c>
      <c r="J42" s="247">
        <v>690</v>
      </c>
      <c r="K42" s="285">
        <v>1.4481481481481481E-3</v>
      </c>
      <c r="L42" s="285"/>
      <c r="M42" s="167" t="str">
        <f t="shared" si="3"/>
        <v xml:space="preserve"> </v>
      </c>
      <c r="N42" s="168" t="str">
        <f t="shared" si="4"/>
        <v xml:space="preserve"> </v>
      </c>
      <c r="O42" s="169" t="str">
        <f t="shared" si="5"/>
        <v xml:space="preserve"> </v>
      </c>
      <c r="P42" s="159"/>
      <c r="Q42" s="330"/>
      <c r="R42" s="227"/>
      <c r="S42" s="227"/>
      <c r="T42" s="227"/>
      <c r="U42" s="70"/>
      <c r="V42" s="68">
        <v>4</v>
      </c>
      <c r="W42" s="64" t="str">
        <f t="shared" si="18"/>
        <v/>
      </c>
      <c r="X42" s="198" t="str">
        <f t="shared" si="14"/>
        <v/>
      </c>
      <c r="Y42" s="65" t="str">
        <f t="shared" si="15"/>
        <v/>
      </c>
      <c r="Z42" s="380"/>
      <c r="AA42"/>
      <c r="AB42"/>
      <c r="AC42" s="297"/>
    </row>
    <row r="43" spans="1:29" ht="9.9499999999999993" customHeight="1">
      <c r="A43" s="323"/>
      <c r="B43" s="161">
        <v>5</v>
      </c>
      <c r="C43" s="383"/>
      <c r="D43" s="384"/>
      <c r="E43" s="327"/>
      <c r="G43" s="27">
        <v>5</v>
      </c>
      <c r="H43" s="35" t="str">
        <f t="shared" si="16"/>
        <v>Nikolai Cherniaev</v>
      </c>
      <c r="I43" s="203" t="str">
        <f t="shared" si="17"/>
        <v>Verulam</v>
      </c>
      <c r="J43" s="247">
        <v>834</v>
      </c>
      <c r="K43" s="285">
        <v>1.4628472222222222E-3</v>
      </c>
      <c r="L43" s="285"/>
      <c r="M43" s="167" t="str">
        <f t="shared" si="3"/>
        <v xml:space="preserve"> </v>
      </c>
      <c r="N43" s="168" t="str">
        <f t="shared" si="4"/>
        <v xml:space="preserve"> </v>
      </c>
      <c r="O43" s="169" t="str">
        <f t="shared" si="5"/>
        <v xml:space="preserve"> </v>
      </c>
      <c r="P43" s="159"/>
      <c r="Q43" s="330"/>
      <c r="R43" s="227"/>
      <c r="S43" s="227"/>
      <c r="T43" s="227"/>
      <c r="U43" s="70"/>
      <c r="V43" s="68">
        <v>5</v>
      </c>
      <c r="W43" s="64" t="str">
        <f t="shared" si="18"/>
        <v/>
      </c>
      <c r="X43" s="198" t="str">
        <f t="shared" si="14"/>
        <v/>
      </c>
      <c r="Y43" s="65" t="str">
        <f t="shared" si="15"/>
        <v/>
      </c>
      <c r="Z43" s="380"/>
      <c r="AA43"/>
      <c r="AB43"/>
      <c r="AC43" s="297"/>
    </row>
    <row r="44" spans="1:29" ht="9.9499999999999993" customHeight="1">
      <c r="A44" s="323"/>
      <c r="B44" s="161">
        <v>6</v>
      </c>
      <c r="C44" s="383"/>
      <c r="D44" s="384"/>
      <c r="E44" s="327"/>
      <c r="G44" s="27">
        <v>6</v>
      </c>
      <c r="H44" s="35" t="str">
        <f t="shared" si="16"/>
        <v>Hugo Francis</v>
      </c>
      <c r="I44" s="35" t="str">
        <f t="shared" si="17"/>
        <v xml:space="preserve">St Albans School </v>
      </c>
      <c r="J44" s="247">
        <v>594</v>
      </c>
      <c r="K44" s="285">
        <v>1.4819444444444444E-3</v>
      </c>
      <c r="L44" s="288"/>
      <c r="M44" s="176" t="str">
        <f t="shared" si="3"/>
        <v xml:space="preserve"> </v>
      </c>
      <c r="N44" s="177" t="str">
        <f t="shared" si="4"/>
        <v xml:space="preserve"> </v>
      </c>
      <c r="O44" s="178" t="str">
        <f t="shared" si="5"/>
        <v xml:space="preserve"> </v>
      </c>
      <c r="P44" s="225"/>
      <c r="Q44" s="330"/>
      <c r="R44" s="227"/>
      <c r="S44" s="227"/>
      <c r="T44" s="227"/>
      <c r="U44" s="70"/>
      <c r="V44" s="68">
        <v>6</v>
      </c>
      <c r="W44" s="64" t="str">
        <f t="shared" si="18"/>
        <v/>
      </c>
      <c r="X44" s="198" t="str">
        <f t="shared" si="14"/>
        <v/>
      </c>
      <c r="Y44" s="65" t="str">
        <f t="shared" si="15"/>
        <v/>
      </c>
      <c r="Z44" s="380"/>
      <c r="AA44"/>
      <c r="AB44"/>
      <c r="AC44" s="297"/>
    </row>
    <row r="45" spans="1:29" ht="9.9499999999999993" customHeight="1">
      <c r="A45" s="323"/>
      <c r="B45" s="161">
        <v>7</v>
      </c>
      <c r="C45" s="383"/>
      <c r="D45" s="384"/>
      <c r="E45" s="327"/>
      <c r="G45" s="27">
        <v>7</v>
      </c>
      <c r="H45" s="35" t="str">
        <f t="shared" si="16"/>
        <v>Joe Cox</v>
      </c>
      <c r="I45" s="35" t="str">
        <f t="shared" si="17"/>
        <v>St Michaels Catholic High School</v>
      </c>
      <c r="J45" s="247">
        <v>689</v>
      </c>
      <c r="K45" s="285">
        <v>1.5041666666666667E-3</v>
      </c>
      <c r="L45" s="288"/>
      <c r="M45" s="176" t="str">
        <f t="shared" si="3"/>
        <v xml:space="preserve"> </v>
      </c>
      <c r="N45" s="177" t="str">
        <f t="shared" si="4"/>
        <v xml:space="preserve"> </v>
      </c>
      <c r="O45" s="178" t="str">
        <f t="shared" si="5"/>
        <v xml:space="preserve"> </v>
      </c>
      <c r="P45" s="225"/>
      <c r="Q45" s="330"/>
      <c r="R45" s="227"/>
      <c r="S45" s="227"/>
      <c r="T45" s="227"/>
      <c r="U45" s="70"/>
      <c r="V45" s="68">
        <v>7</v>
      </c>
      <c r="W45" s="64" t="str">
        <f t="shared" si="18"/>
        <v/>
      </c>
      <c r="X45" s="198" t="str">
        <f t="shared" si="14"/>
        <v/>
      </c>
      <c r="Y45" s="65" t="str">
        <f t="shared" si="15"/>
        <v/>
      </c>
      <c r="Z45" s="380"/>
      <c r="AA45"/>
      <c r="AB45"/>
      <c r="AC45" s="297"/>
    </row>
    <row r="46" spans="1:29" ht="9.9499999999999993" customHeight="1">
      <c r="A46" s="323"/>
      <c r="B46" s="161">
        <v>8</v>
      </c>
      <c r="C46" s="383"/>
      <c r="D46" s="384"/>
      <c r="E46" s="327"/>
      <c r="G46" s="27">
        <v>8</v>
      </c>
      <c r="H46" s="35" t="str">
        <f t="shared" si="16"/>
        <v>Cem  Omer</v>
      </c>
      <c r="I46" s="35" t="str">
        <f t="shared" si="17"/>
        <v>Chancellor's</v>
      </c>
      <c r="J46" s="282">
        <v>166</v>
      </c>
      <c r="K46" s="287">
        <v>1.5475694444444443E-3</v>
      </c>
      <c r="L46" s="288"/>
      <c r="M46" s="176" t="str">
        <f t="shared" si="3"/>
        <v xml:space="preserve"> </v>
      </c>
      <c r="N46" s="177" t="str">
        <f t="shared" si="4"/>
        <v xml:space="preserve"> </v>
      </c>
      <c r="O46" s="178" t="str">
        <f t="shared" si="5"/>
        <v xml:space="preserve"> </v>
      </c>
      <c r="P46" s="225"/>
      <c r="Q46" s="330"/>
      <c r="R46" s="227"/>
      <c r="S46" s="227"/>
      <c r="T46" s="227"/>
      <c r="U46" s="70"/>
      <c r="V46" s="68">
        <v>8</v>
      </c>
      <c r="W46" s="64" t="str">
        <f t="shared" si="18"/>
        <v/>
      </c>
      <c r="X46" s="198" t="str">
        <f t="shared" si="14"/>
        <v/>
      </c>
      <c r="Y46" s="65" t="str">
        <f t="shared" si="15"/>
        <v/>
      </c>
      <c r="Z46" s="380"/>
      <c r="AA46"/>
      <c r="AB46"/>
      <c r="AC46" s="297"/>
    </row>
    <row r="47" spans="1:29" ht="9.9499999999999993" customHeight="1" thickBot="1">
      <c r="A47" s="323"/>
      <c r="B47" s="161">
        <v>9</v>
      </c>
      <c r="C47" s="383"/>
      <c r="D47" s="384"/>
      <c r="E47" s="327"/>
      <c r="G47" s="27">
        <v>9</v>
      </c>
      <c r="H47" s="35" t="str">
        <f t="shared" si="16"/>
        <v>Oliver Bustamante</v>
      </c>
      <c r="I47" s="35" t="str">
        <f t="shared" si="17"/>
        <v xml:space="preserve">Aldenham </v>
      </c>
      <c r="J47" s="282">
        <v>9</v>
      </c>
      <c r="K47" s="287">
        <v>1.5626157407407409E-3</v>
      </c>
      <c r="L47" s="288"/>
      <c r="M47" s="176" t="str">
        <f t="shared" si="3"/>
        <v xml:space="preserve"> </v>
      </c>
      <c r="N47" s="177" t="str">
        <f t="shared" si="4"/>
        <v xml:space="preserve"> </v>
      </c>
      <c r="O47" s="178" t="str">
        <f t="shared" si="5"/>
        <v xml:space="preserve"> </v>
      </c>
      <c r="P47" s="225"/>
      <c r="Q47" s="330"/>
      <c r="R47" s="227"/>
      <c r="S47" s="227"/>
      <c r="T47" s="227"/>
      <c r="U47" s="70"/>
      <c r="V47" s="68">
        <v>9</v>
      </c>
      <c r="W47" s="64" t="str">
        <f t="shared" si="18"/>
        <v/>
      </c>
      <c r="X47" s="198" t="str">
        <f t="shared" si="14"/>
        <v/>
      </c>
      <c r="Y47" s="65" t="str">
        <f t="shared" si="15"/>
        <v/>
      </c>
      <c r="Z47" s="380"/>
      <c r="AA47" s="239"/>
      <c r="AB47" s="239"/>
      <c r="AC47" s="298"/>
    </row>
    <row r="48" spans="1:29" ht="9.9499999999999993" customHeight="1" thickBot="1">
      <c r="A48" s="323"/>
      <c r="B48" s="43">
        <v>10</v>
      </c>
      <c r="C48" s="383"/>
      <c r="D48" s="384"/>
      <c r="E48" s="327"/>
      <c r="G48" s="27">
        <v>10</v>
      </c>
      <c r="H48" s="35" t="str">
        <f t="shared" si="16"/>
        <v>Oliver Tom</v>
      </c>
      <c r="I48" s="35" t="str">
        <f t="shared" si="17"/>
        <v>Chauncy</v>
      </c>
      <c r="J48" s="282">
        <v>782</v>
      </c>
      <c r="K48" s="287">
        <v>1.5724537037037035E-3</v>
      </c>
      <c r="L48" s="285"/>
      <c r="M48" s="167" t="str">
        <f t="shared" si="3"/>
        <v xml:space="preserve"> </v>
      </c>
      <c r="N48" s="168" t="str">
        <f t="shared" si="4"/>
        <v xml:space="preserve"> </v>
      </c>
      <c r="O48" s="169" t="str">
        <f t="shared" si="5"/>
        <v xml:space="preserve"> </v>
      </c>
      <c r="P48" s="159"/>
      <c r="Q48" s="330"/>
      <c r="R48" s="227"/>
      <c r="S48" s="227"/>
      <c r="T48" s="227"/>
      <c r="U48" s="70"/>
      <c r="V48" s="68">
        <v>10</v>
      </c>
      <c r="W48" s="64" t="str">
        <f t="shared" si="18"/>
        <v/>
      </c>
      <c r="X48" s="198" t="str">
        <f t="shared" si="14"/>
        <v/>
      </c>
      <c r="Y48" s="65" t="str">
        <f t="shared" si="15"/>
        <v/>
      </c>
      <c r="Z48" s="380"/>
      <c r="AA48" s="318" t="s">
        <v>51</v>
      </c>
      <c r="AB48" s="319" t="s">
        <v>50</v>
      </c>
      <c r="AC48" s="320"/>
    </row>
    <row r="49" spans="1:30" ht="9.9499999999999993" customHeight="1">
      <c r="A49" s="323"/>
      <c r="B49" s="43">
        <v>11</v>
      </c>
      <c r="C49" s="383"/>
      <c r="D49" s="384"/>
      <c r="E49" s="327"/>
      <c r="G49" s="27">
        <v>11</v>
      </c>
      <c r="H49" s="35" t="str">
        <f t="shared" si="16"/>
        <v/>
      </c>
      <c r="I49" s="35" t="str">
        <f t="shared" si="17"/>
        <v/>
      </c>
      <c r="J49" s="275"/>
      <c r="K49" s="281"/>
      <c r="L49" s="285"/>
      <c r="M49" s="167" t="str">
        <f t="shared" si="3"/>
        <v/>
      </c>
      <c r="N49" s="168" t="str">
        <f t="shared" si="4"/>
        <v/>
      </c>
      <c r="O49" s="169" t="str">
        <f t="shared" si="5"/>
        <v/>
      </c>
      <c r="P49" s="159"/>
      <c r="Q49" s="330"/>
      <c r="R49" s="227"/>
      <c r="S49" s="227"/>
      <c r="T49" s="227"/>
      <c r="U49" s="70"/>
      <c r="V49" s="68">
        <v>11</v>
      </c>
      <c r="W49" s="64" t="str">
        <f t="shared" si="18"/>
        <v/>
      </c>
      <c r="X49" s="198" t="str">
        <f t="shared" si="14"/>
        <v/>
      </c>
      <c r="Y49" s="65" t="str">
        <f t="shared" si="15"/>
        <v/>
      </c>
      <c r="Z49" s="380"/>
      <c r="AA49" s="253">
        <v>537</v>
      </c>
      <c r="AB49" s="79" t="e">
        <f ca="1">IFERROR(VLOOKUP($AA49,Entries!$B$2:$E$999,2,0),"")</f>
        <v>#NAME?</v>
      </c>
      <c r="AC49" s="79" t="e">
        <f ca="1">IFERROR(VLOOKUP($AA49,Entries!$B$2:$E$999,3,0),"")</f>
        <v>#NAME?</v>
      </c>
      <c r="AD49" s="48" t="e">
        <f ca="1">IFERROR(VLOOKUP($AA49,Entries!$B$2:$E$999,4,0),"")</f>
        <v>#NAME?</v>
      </c>
    </row>
    <row r="50" spans="1:30" ht="9.9499999999999993" customHeight="1" thickBot="1">
      <c r="A50" s="323"/>
      <c r="B50" s="43">
        <v>12</v>
      </c>
      <c r="C50" s="385"/>
      <c r="D50" s="386"/>
      <c r="E50" s="327"/>
      <c r="G50" s="27">
        <v>12</v>
      </c>
      <c r="H50" s="35" t="str">
        <f t="shared" si="16"/>
        <v/>
      </c>
      <c r="I50" s="35" t="str">
        <f t="shared" si="17"/>
        <v/>
      </c>
      <c r="J50" s="275"/>
      <c r="K50" s="281"/>
      <c r="L50" s="285"/>
      <c r="M50" s="167" t="str">
        <f t="shared" si="3"/>
        <v/>
      </c>
      <c r="N50" s="168" t="str">
        <f t="shared" si="4"/>
        <v/>
      </c>
      <c r="O50" s="169" t="str">
        <f t="shared" si="5"/>
        <v/>
      </c>
      <c r="P50" s="159"/>
      <c r="Q50" s="330"/>
      <c r="R50" s="227"/>
      <c r="S50" s="227"/>
      <c r="T50" s="227"/>
      <c r="U50" s="70"/>
      <c r="V50" s="68">
        <v>12</v>
      </c>
      <c r="W50" s="64" t="str">
        <f t="shared" si="18"/>
        <v/>
      </c>
      <c r="X50" s="198" t="str">
        <f t="shared" si="14"/>
        <v/>
      </c>
      <c r="Y50" s="65" t="str">
        <f t="shared" si="15"/>
        <v/>
      </c>
      <c r="Z50" s="380"/>
      <c r="AA50" s="69"/>
      <c r="AB50" s="66" t="e">
        <f ca="1">IFERROR(VLOOKUP($AA49,Entries!$H$2:$K$999,2,0),"")</f>
        <v>#NAME?</v>
      </c>
      <c r="AC50" s="199" t="e">
        <f ca="1">IFERROR(VLOOKUP($AA49,Entries!$H$2:$K$999,3,0),"")</f>
        <v>#NAME?</v>
      </c>
      <c r="AD50" s="67" t="e">
        <f ca="1">IFERROR(VLOOKUP($AA49,Entries!$H$2:$K$999,4,0),"")</f>
        <v>#NAME?</v>
      </c>
    </row>
    <row r="51" spans="1:30" ht="9.9499999999999993" customHeight="1" thickBot="1">
      <c r="A51" s="323"/>
      <c r="B51" s="43">
        <v>13</v>
      </c>
      <c r="C51" s="321" t="s">
        <v>18</v>
      </c>
      <c r="D51" s="322"/>
      <c r="E51" s="327"/>
      <c r="G51" s="27">
        <v>13</v>
      </c>
      <c r="H51" s="35" t="str">
        <f t="shared" si="16"/>
        <v/>
      </c>
      <c r="I51" s="203" t="str">
        <f t="shared" si="17"/>
        <v/>
      </c>
      <c r="J51" s="275"/>
      <c r="K51" s="281"/>
      <c r="L51" s="285"/>
      <c r="M51" s="167" t="str">
        <f t="shared" si="3"/>
        <v/>
      </c>
      <c r="N51" s="168" t="str">
        <f t="shared" si="4"/>
        <v/>
      </c>
      <c r="O51" s="169" t="str">
        <f t="shared" si="5"/>
        <v/>
      </c>
      <c r="P51" s="159"/>
      <c r="Q51" s="330"/>
      <c r="R51" s="227"/>
      <c r="S51" s="227"/>
      <c r="T51" s="227"/>
      <c r="U51" s="70"/>
      <c r="V51" s="68">
        <v>13</v>
      </c>
      <c r="W51" s="64" t="str">
        <f t="shared" si="18"/>
        <v/>
      </c>
      <c r="X51" s="198" t="str">
        <f t="shared" si="14"/>
        <v/>
      </c>
      <c r="Y51" s="65" t="str">
        <f t="shared" si="15"/>
        <v/>
      </c>
      <c r="Z51" s="380"/>
      <c r="AA51" s="41"/>
      <c r="AB51" s="41"/>
      <c r="AD51" s="41"/>
    </row>
    <row r="52" spans="1:30" ht="9.9499999999999993" customHeight="1">
      <c r="A52" s="323"/>
      <c r="B52" s="43">
        <v>14</v>
      </c>
      <c r="C52" s="95" t="s">
        <v>15</v>
      </c>
      <c r="D52" s="278">
        <v>1.3263888888888891E-3</v>
      </c>
      <c r="E52" s="327"/>
      <c r="G52" s="27">
        <v>14</v>
      </c>
      <c r="H52" s="35" t="str">
        <f t="shared" si="16"/>
        <v/>
      </c>
      <c r="I52" s="203" t="str">
        <f t="shared" si="17"/>
        <v/>
      </c>
      <c r="J52" s="275"/>
      <c r="K52" s="281"/>
      <c r="L52" s="285"/>
      <c r="M52" s="167" t="str">
        <f t="shared" si="3"/>
        <v/>
      </c>
      <c r="N52" s="168" t="str">
        <f t="shared" si="4"/>
        <v/>
      </c>
      <c r="O52" s="169" t="str">
        <f t="shared" si="5"/>
        <v/>
      </c>
      <c r="P52" s="159"/>
      <c r="Q52" s="330"/>
      <c r="R52" s="227"/>
      <c r="S52" s="227"/>
      <c r="T52" s="227"/>
      <c r="U52" s="70"/>
      <c r="V52" s="68">
        <v>14</v>
      </c>
      <c r="W52" s="64" t="str">
        <f t="shared" si="18"/>
        <v/>
      </c>
      <c r="X52" s="198" t="str">
        <f t="shared" si="14"/>
        <v/>
      </c>
      <c r="Y52" s="65" t="str">
        <f t="shared" si="15"/>
        <v/>
      </c>
      <c r="Z52" s="380"/>
      <c r="AA52" s="41"/>
      <c r="AB52" s="41"/>
    </row>
    <row r="53" spans="1:30" ht="9.9499999999999993" customHeight="1">
      <c r="A53" s="323"/>
      <c r="B53" s="43">
        <v>15</v>
      </c>
      <c r="C53" s="96" t="s">
        <v>17</v>
      </c>
      <c r="D53" s="279">
        <v>1.3310185185185185E-3</v>
      </c>
      <c r="E53" s="327"/>
      <c r="G53" s="27">
        <v>15</v>
      </c>
      <c r="H53" s="35" t="str">
        <f t="shared" si="16"/>
        <v/>
      </c>
      <c r="I53" s="203" t="str">
        <f t="shared" si="17"/>
        <v/>
      </c>
      <c r="J53" s="275"/>
      <c r="K53" s="281"/>
      <c r="L53" s="285"/>
      <c r="M53" s="167" t="str">
        <f t="shared" si="3"/>
        <v/>
      </c>
      <c r="N53" s="168" t="str">
        <f t="shared" si="4"/>
        <v/>
      </c>
      <c r="O53" s="169" t="str">
        <f t="shared" si="5"/>
        <v/>
      </c>
      <c r="P53" s="159"/>
      <c r="Q53" s="330"/>
      <c r="R53" s="227"/>
      <c r="S53" s="227"/>
      <c r="T53" s="227"/>
      <c r="U53" s="70"/>
      <c r="V53" s="68">
        <v>15</v>
      </c>
      <c r="W53" s="64" t="str">
        <f t="shared" si="18"/>
        <v/>
      </c>
      <c r="X53" s="198" t="str">
        <f t="shared" si="14"/>
        <v/>
      </c>
      <c r="Y53" s="65" t="str">
        <f t="shared" si="15"/>
        <v/>
      </c>
      <c r="Z53" s="380"/>
      <c r="AA53" s="41"/>
      <c r="AB53" s="41"/>
    </row>
    <row r="54" spans="1:30" ht="9.9499999999999993" customHeight="1" thickBot="1">
      <c r="A54" s="323"/>
      <c r="B54" s="45">
        <v>16</v>
      </c>
      <c r="C54" s="97" t="s">
        <v>16</v>
      </c>
      <c r="D54" s="280">
        <v>1.3541666666666667E-3</v>
      </c>
      <c r="E54" s="328"/>
      <c r="G54" s="28">
        <v>16</v>
      </c>
      <c r="H54" s="36" t="str">
        <f t="shared" si="16"/>
        <v/>
      </c>
      <c r="I54" s="204" t="str">
        <f t="shared" si="17"/>
        <v/>
      </c>
      <c r="J54" s="276"/>
      <c r="K54" s="283"/>
      <c r="L54" s="289"/>
      <c r="M54" s="170" t="str">
        <f t="shared" si="3"/>
        <v/>
      </c>
      <c r="N54" s="171" t="str">
        <f t="shared" si="4"/>
        <v/>
      </c>
      <c r="O54" s="172" t="str">
        <f t="shared" si="5"/>
        <v/>
      </c>
      <c r="P54" s="160"/>
      <c r="Q54" s="331"/>
      <c r="R54" s="227"/>
      <c r="S54" s="227"/>
      <c r="T54" s="227"/>
      <c r="U54" s="70"/>
      <c r="V54" s="69">
        <v>16</v>
      </c>
      <c r="W54" s="66" t="str">
        <f t="shared" si="18"/>
        <v/>
      </c>
      <c r="X54" s="199" t="str">
        <f t="shared" si="14"/>
        <v/>
      </c>
      <c r="Y54" s="67" t="str">
        <f t="shared" si="15"/>
        <v/>
      </c>
      <c r="Z54" s="380"/>
      <c r="AA54" s="41"/>
      <c r="AB54" s="41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1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4"/>
      <c r="AC61" s="44"/>
      <c r="AD61" s="8"/>
    </row>
    <row r="62" spans="1:30" s="41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4"/>
      <c r="AC62" s="44"/>
      <c r="AD62" s="8"/>
    </row>
    <row r="63" spans="1:30" s="41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4"/>
      <c r="AC63" s="44"/>
      <c r="AD63" s="8"/>
    </row>
    <row r="64" spans="1:30" s="41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4"/>
      <c r="AC64" s="44"/>
      <c r="AD64" s="8"/>
    </row>
    <row r="65" spans="1:30" s="41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4"/>
      <c r="AC65" s="44"/>
      <c r="AD65" s="8"/>
    </row>
    <row r="66" spans="1:30" s="41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4"/>
      <c r="AC66" s="44"/>
      <c r="AD66" s="8"/>
    </row>
    <row r="67" spans="1:30" s="41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4"/>
      <c r="AC67" s="44"/>
      <c r="AD67" s="8"/>
    </row>
    <row r="68" spans="1:30" s="41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4"/>
      <c r="AC68" s="44"/>
      <c r="AD68" s="8"/>
    </row>
    <row r="69" spans="1:30" s="41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4"/>
      <c r="AC69" s="44"/>
      <c r="AD69" s="8"/>
    </row>
    <row r="70" spans="1:30" s="41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4"/>
      <c r="AC70" s="44"/>
      <c r="AD70" s="8"/>
    </row>
    <row r="71" spans="1:30" s="41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4"/>
      <c r="AC71" s="44"/>
      <c r="AD71" s="8"/>
    </row>
  </sheetData>
  <mergeCells count="27"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18:Y20"/>
    <mergeCell ref="A37:A54"/>
    <mergeCell ref="B37:B38"/>
    <mergeCell ref="E39:E54"/>
    <mergeCell ref="Q39:Q54"/>
    <mergeCell ref="V4:Y6"/>
    <mergeCell ref="V7:Y9"/>
    <mergeCell ref="V12:Y14"/>
    <mergeCell ref="V15:Y17"/>
    <mergeCell ref="E3:G20"/>
    <mergeCell ref="AA48:AC48"/>
    <mergeCell ref="C51:D51"/>
    <mergeCell ref="E21:G38"/>
    <mergeCell ref="V21:Y23"/>
    <mergeCell ref="V26:Y28"/>
    <mergeCell ref="V29:Y31"/>
    <mergeCell ref="V32:Y34"/>
    <mergeCell ref="V36:Y37"/>
  </mergeCells>
  <phoneticPr fontId="11" type="noConversion"/>
  <conditionalFormatting sqref="P3:P13">
    <cfRule type="cellIs" dxfId="83" priority="9" operator="between">
      <formula>0.9</formula>
      <formula>1.1</formula>
    </cfRule>
  </conditionalFormatting>
  <conditionalFormatting sqref="P3:P20">
    <cfRule type="cellIs" dxfId="82" priority="8" operator="between">
      <formula>1.9</formula>
      <formula>2.1</formula>
    </cfRule>
  </conditionalFormatting>
  <conditionalFormatting sqref="P3:P54">
    <cfRule type="cellIs" dxfId="81" priority="1" operator="between">
      <formula>2.9</formula>
      <formula>3.1</formula>
    </cfRule>
  </conditionalFormatting>
  <conditionalFormatting sqref="P14:P29">
    <cfRule type="cellIs" dxfId="80" priority="18" operator="between">
      <formula>0.9</formula>
      <formula>1.1</formula>
    </cfRule>
  </conditionalFormatting>
  <conditionalFormatting sqref="P21:P29">
    <cfRule type="cellIs" dxfId="79" priority="17" operator="between">
      <formula>1.9</formula>
      <formula>2.1</formula>
    </cfRule>
  </conditionalFormatting>
  <conditionalFormatting sqref="P30:P31">
    <cfRule type="cellIs" dxfId="78" priority="5" operator="between">
      <formula>1.9</formula>
      <formula>2.1</formula>
    </cfRule>
    <cfRule type="cellIs" dxfId="77" priority="6" operator="between">
      <formula>0.9</formula>
      <formula>1.1</formula>
    </cfRule>
  </conditionalFormatting>
  <conditionalFormatting sqref="P32:P38">
    <cfRule type="cellIs" dxfId="76" priority="14" operator="between">
      <formula>1.9</formula>
      <formula>2.1</formula>
    </cfRule>
    <cfRule type="cellIs" dxfId="75" priority="15" operator="between">
      <formula>0.9</formula>
      <formula>1.1</formula>
    </cfRule>
  </conditionalFormatting>
  <conditionalFormatting sqref="P39:P54">
    <cfRule type="cellIs" dxfId="74" priority="2" operator="between">
      <formula>1.9</formula>
      <formula>2.1</formula>
    </cfRule>
    <cfRule type="cellIs" dxfId="73" priority="3" operator="between">
      <formula>0.9</formula>
      <formula>1.1</formula>
    </cfRule>
  </conditionalFormatting>
  <pageMargins left="0.7" right="0.7" top="0.75" bottom="0.75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E1" zoomScale="125" zoomScaleNormal="125" workbookViewId="0">
      <selection activeCell="H3" sqref="H3:K17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12.7109375" style="41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14.85546875" style="41" customWidth="1"/>
    <col min="29" max="16384" width="9.140625" style="8"/>
  </cols>
  <sheetData>
    <row r="1" spans="1:28" ht="9.9499999999999993" customHeight="1" thickBo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</row>
    <row r="2" spans="1:28" ht="9.9499999999999993" customHeight="1" thickBot="1">
      <c r="A2" s="380"/>
      <c r="B2" s="380"/>
      <c r="C2" s="381" t="s">
        <v>23</v>
      </c>
      <c r="D2" s="382"/>
      <c r="E2" s="431" t="s">
        <v>2</v>
      </c>
      <c r="F2" s="387"/>
      <c r="G2" s="388"/>
      <c r="H2" s="76" t="s">
        <v>1</v>
      </c>
      <c r="I2" s="76" t="s">
        <v>40</v>
      </c>
      <c r="J2" s="71" t="s">
        <v>8</v>
      </c>
      <c r="K2" s="71" t="s">
        <v>302</v>
      </c>
      <c r="L2" s="71" t="s">
        <v>52</v>
      </c>
      <c r="M2" s="173" t="s">
        <v>15</v>
      </c>
      <c r="N2" s="163" t="s">
        <v>17</v>
      </c>
      <c r="O2" s="162" t="s">
        <v>16</v>
      </c>
      <c r="P2" s="72" t="s">
        <v>5</v>
      </c>
      <c r="Q2" s="422" t="s">
        <v>21</v>
      </c>
      <c r="R2" s="423"/>
      <c r="S2" s="423"/>
      <c r="T2" s="424"/>
      <c r="U2" s="389"/>
      <c r="V2" s="432" t="s">
        <v>12</v>
      </c>
      <c r="W2" s="433"/>
      <c r="X2" s="434"/>
      <c r="Y2" s="380"/>
      <c r="Z2" s="414" t="s">
        <v>13</v>
      </c>
      <c r="AA2" s="415"/>
      <c r="AB2" s="416"/>
    </row>
    <row r="3" spans="1:28" ht="9.9499999999999993" customHeight="1" thickBot="1">
      <c r="A3" s="380"/>
      <c r="B3" s="380"/>
      <c r="C3" s="383"/>
      <c r="D3" s="384"/>
      <c r="E3" s="332" t="s">
        <v>7</v>
      </c>
      <c r="F3" s="333"/>
      <c r="G3" s="333"/>
      <c r="H3" s="40" t="str">
        <f>IFERROR(VLOOKUP($J3,$Z$2:$AC$34,2,0),"")</f>
        <v>Gianleo Stubbs</v>
      </c>
      <c r="I3" s="212" t="str">
        <f>IFERROR(VLOOKUP($J3,$Z$2:$AC$34,3,0),"")</f>
        <v>Townsend</v>
      </c>
      <c r="J3" s="245">
        <v>817</v>
      </c>
      <c r="K3" s="284">
        <v>2.8483796296296295E-3</v>
      </c>
      <c r="L3" s="284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0">IF(K3&gt;0,RANK(K3,$K$3:$K$34,1),"No Runner")</f>
        <v>1</v>
      </c>
      <c r="Q3" s="81">
        <f>K3</f>
        <v>2.8483796296296295E-3</v>
      </c>
      <c r="R3" s="79" t="str">
        <f t="shared" ref="R3:S34" si="1">H3</f>
        <v>Gianleo Stubbs</v>
      </c>
      <c r="S3" s="79" t="str">
        <f t="shared" si="1"/>
        <v>Townsend</v>
      </c>
      <c r="T3" s="52">
        <f>J3</f>
        <v>817</v>
      </c>
      <c r="U3" s="380"/>
      <c r="V3" s="435"/>
      <c r="W3" s="436"/>
      <c r="X3" s="437"/>
      <c r="Y3" s="380"/>
      <c r="Z3" s="254">
        <v>35</v>
      </c>
      <c r="AA3" s="255" t="s">
        <v>91</v>
      </c>
      <c r="AB3" s="256" t="s">
        <v>71</v>
      </c>
    </row>
    <row r="4" spans="1:28" ht="9.9499999999999993" customHeight="1">
      <c r="A4" s="380"/>
      <c r="B4" s="380"/>
      <c r="C4" s="383"/>
      <c r="D4" s="384"/>
      <c r="E4" s="335"/>
      <c r="F4" s="336"/>
      <c r="G4" s="336"/>
      <c r="H4" s="29" t="str">
        <f>IFERROR(VLOOKUP($J4,$Z$2:$AC$34,2,0),"")</f>
        <v>Leon Doran</v>
      </c>
      <c r="I4" s="19" t="str">
        <f>IFERROR(VLOOKUP($J4,$Z$2:$AC$34,3,0),"")</f>
        <v>Ashlyns</v>
      </c>
      <c r="J4" s="247">
        <v>35</v>
      </c>
      <c r="K4" s="285">
        <v>2.851388888888889E-3</v>
      </c>
      <c r="L4" s="285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2</v>
      </c>
      <c r="Q4" s="82">
        <f t="shared" ref="Q4:Q34" si="5">K4</f>
        <v>2.851388888888889E-3</v>
      </c>
      <c r="R4" s="78" t="str">
        <f t="shared" si="1"/>
        <v>Leon Doran</v>
      </c>
      <c r="S4" s="78" t="str">
        <f t="shared" si="1"/>
        <v>Ashlyns</v>
      </c>
      <c r="T4" s="57">
        <f t="shared" ref="T4:T34" si="6">J4</f>
        <v>35</v>
      </c>
      <c r="U4" s="380"/>
      <c r="V4" s="402" t="s">
        <v>20</v>
      </c>
      <c r="W4" s="403"/>
      <c r="X4" s="404"/>
      <c r="Y4" s="380"/>
      <c r="Z4" s="254">
        <v>167</v>
      </c>
      <c r="AA4" s="255" t="s">
        <v>201</v>
      </c>
      <c r="AB4" s="256" t="s">
        <v>74</v>
      </c>
    </row>
    <row r="5" spans="1:28" ht="9.9499999999999993" customHeight="1">
      <c r="A5" s="380"/>
      <c r="B5" s="380"/>
      <c r="C5" s="383"/>
      <c r="D5" s="384"/>
      <c r="E5" s="335"/>
      <c r="F5" s="336"/>
      <c r="G5" s="336"/>
      <c r="H5" s="29" t="str">
        <f t="shared" ref="H5:H34" si="7">IFERROR(VLOOKUP($J5,$Z$2:$AC$34,2,0),"")</f>
        <v>Rafi Gayer</v>
      </c>
      <c r="I5" s="19" t="str">
        <f t="shared" ref="I5:I34" si="8">IFERROR(VLOOKUP($J5,$Z$2:$AC$34,3,0),"")</f>
        <v>Haberdashers' Boys' School</v>
      </c>
      <c r="J5" s="247">
        <v>191</v>
      </c>
      <c r="K5" s="285">
        <v>3.011921296296296E-3</v>
      </c>
      <c r="L5" s="285"/>
      <c r="M5" s="167" t="str">
        <f t="shared" si="2"/>
        <v xml:space="preserve"> </v>
      </c>
      <c r="N5" s="168" t="str">
        <f t="shared" si="3"/>
        <v xml:space="preserve"> </v>
      </c>
      <c r="O5" s="169" t="str">
        <f t="shared" si="4"/>
        <v xml:space="preserve"> </v>
      </c>
      <c r="P5" s="190">
        <f t="shared" si="0"/>
        <v>3</v>
      </c>
      <c r="Q5" s="82">
        <f t="shared" si="5"/>
        <v>3.011921296296296E-3</v>
      </c>
      <c r="R5" s="78" t="str">
        <f t="shared" si="1"/>
        <v>Rafi Gayer</v>
      </c>
      <c r="S5" s="78" t="str">
        <f t="shared" si="1"/>
        <v>Haberdashers' Boys' School</v>
      </c>
      <c r="T5" s="57">
        <f t="shared" si="6"/>
        <v>191</v>
      </c>
      <c r="U5" s="380"/>
      <c r="V5" s="405"/>
      <c r="W5" s="406"/>
      <c r="X5" s="407"/>
      <c r="Y5" s="380"/>
      <c r="Z5" s="254">
        <v>191</v>
      </c>
      <c r="AA5" s="255" t="s">
        <v>202</v>
      </c>
      <c r="AB5" s="256" t="s">
        <v>67</v>
      </c>
    </row>
    <row r="6" spans="1:28" ht="9.9499999999999993" customHeight="1">
      <c r="A6" s="380"/>
      <c r="B6" s="380"/>
      <c r="C6" s="383"/>
      <c r="D6" s="384"/>
      <c r="E6" s="335"/>
      <c r="F6" s="336"/>
      <c r="G6" s="336"/>
      <c r="H6" s="29" t="str">
        <f t="shared" si="7"/>
        <v>Herbie Johnson</v>
      </c>
      <c r="I6" s="19" t="str">
        <f t="shared" si="8"/>
        <v>Roundwood Park</v>
      </c>
      <c r="J6" s="247">
        <v>439</v>
      </c>
      <c r="K6" s="285">
        <v>3.0270833333333334E-3</v>
      </c>
      <c r="L6" s="285"/>
      <c r="M6" s="167" t="str">
        <f t="shared" si="2"/>
        <v xml:space="preserve"> </v>
      </c>
      <c r="N6" s="168" t="str">
        <f t="shared" si="3"/>
        <v xml:space="preserve"> </v>
      </c>
      <c r="O6" s="169" t="str">
        <f t="shared" si="4"/>
        <v xml:space="preserve"> </v>
      </c>
      <c r="P6" s="190">
        <f t="shared" si="0"/>
        <v>4</v>
      </c>
      <c r="Q6" s="82">
        <f t="shared" si="5"/>
        <v>3.0270833333333334E-3</v>
      </c>
      <c r="R6" s="78" t="str">
        <f t="shared" si="1"/>
        <v>Herbie Johnson</v>
      </c>
      <c r="S6" s="78" t="str">
        <f t="shared" si="1"/>
        <v>Roundwood Park</v>
      </c>
      <c r="T6" s="57">
        <f t="shared" si="6"/>
        <v>439</v>
      </c>
      <c r="U6" s="380"/>
      <c r="V6" s="405"/>
      <c r="W6" s="406"/>
      <c r="X6" s="407"/>
      <c r="Y6" s="380"/>
      <c r="Z6" s="254">
        <v>192</v>
      </c>
      <c r="AA6" s="255" t="s">
        <v>203</v>
      </c>
      <c r="AB6" s="256" t="s">
        <v>67</v>
      </c>
    </row>
    <row r="7" spans="1:28" ht="9.9499999999999993" customHeight="1">
      <c r="A7" s="380"/>
      <c r="B7" s="380"/>
      <c r="C7" s="383"/>
      <c r="D7" s="384"/>
      <c r="E7" s="335"/>
      <c r="F7" s="336"/>
      <c r="G7" s="336"/>
      <c r="H7" s="29" t="str">
        <f t="shared" si="7"/>
        <v>Max  Saunders</v>
      </c>
      <c r="I7" s="19" t="str">
        <f t="shared" si="8"/>
        <v xml:space="preserve">St Mary's Catholic School </v>
      </c>
      <c r="J7" s="247">
        <v>674</v>
      </c>
      <c r="K7" s="285">
        <v>3.051273148148148E-3</v>
      </c>
      <c r="L7" s="285"/>
      <c r="M7" s="167" t="str">
        <f t="shared" si="2"/>
        <v xml:space="preserve"> </v>
      </c>
      <c r="N7" s="168" t="str">
        <f t="shared" si="3"/>
        <v xml:space="preserve"> </v>
      </c>
      <c r="O7" s="169" t="str">
        <f t="shared" si="4"/>
        <v xml:space="preserve"> </v>
      </c>
      <c r="P7" s="190">
        <f t="shared" si="0"/>
        <v>5</v>
      </c>
      <c r="Q7" s="82">
        <f t="shared" si="5"/>
        <v>3.051273148148148E-3</v>
      </c>
      <c r="R7" s="78" t="str">
        <f t="shared" si="1"/>
        <v>Max  Saunders</v>
      </c>
      <c r="S7" s="78" t="str">
        <f t="shared" si="1"/>
        <v xml:space="preserve">St Mary's Catholic School </v>
      </c>
      <c r="T7" s="57">
        <f t="shared" si="6"/>
        <v>674</v>
      </c>
      <c r="U7" s="380"/>
      <c r="V7" s="402" t="s">
        <v>60</v>
      </c>
      <c r="W7" s="403"/>
      <c r="X7" s="404"/>
      <c r="Y7" s="380"/>
      <c r="Z7" s="254">
        <v>205</v>
      </c>
      <c r="AA7" s="255" t="s">
        <v>92</v>
      </c>
      <c r="AB7" s="256" t="s">
        <v>67</v>
      </c>
    </row>
    <row r="8" spans="1:28" ht="9.9499999999999993" customHeight="1">
      <c r="A8" s="380"/>
      <c r="B8" s="380"/>
      <c r="C8" s="383"/>
      <c r="D8" s="384"/>
      <c r="E8" s="335"/>
      <c r="F8" s="336"/>
      <c r="G8" s="336"/>
      <c r="H8" s="29" t="str">
        <f t="shared" si="7"/>
        <v>Jordan Pearlman</v>
      </c>
      <c r="I8" s="19" t="str">
        <f t="shared" si="8"/>
        <v>Haberdashers' Boys' School</v>
      </c>
      <c r="J8" s="247">
        <v>192</v>
      </c>
      <c r="K8" s="285">
        <v>3.0797453703703703E-3</v>
      </c>
      <c r="L8" s="285"/>
      <c r="M8" s="167" t="str">
        <f t="shared" si="2"/>
        <v xml:space="preserve"> </v>
      </c>
      <c r="N8" s="168" t="str">
        <f t="shared" si="3"/>
        <v xml:space="preserve"> </v>
      </c>
      <c r="O8" s="169" t="str">
        <f t="shared" si="4"/>
        <v xml:space="preserve"> </v>
      </c>
      <c r="P8" s="190">
        <f t="shared" si="0"/>
        <v>6</v>
      </c>
      <c r="Q8" s="82">
        <f t="shared" si="5"/>
        <v>3.0797453703703703E-3</v>
      </c>
      <c r="R8" s="78" t="str">
        <f t="shared" si="1"/>
        <v>Jordan Pearlman</v>
      </c>
      <c r="S8" s="78" t="str">
        <f t="shared" si="1"/>
        <v>Haberdashers' Boys' School</v>
      </c>
      <c r="T8" s="57">
        <f t="shared" si="6"/>
        <v>192</v>
      </c>
      <c r="U8" s="380"/>
      <c r="V8" s="405"/>
      <c r="W8" s="406"/>
      <c r="X8" s="407"/>
      <c r="Y8" s="380"/>
      <c r="Z8" s="254">
        <v>359</v>
      </c>
      <c r="AA8" s="255" t="s">
        <v>204</v>
      </c>
      <c r="AB8" s="256" t="s">
        <v>96</v>
      </c>
    </row>
    <row r="9" spans="1:28" ht="9.9499999999999993" customHeight="1">
      <c r="A9" s="380"/>
      <c r="B9" s="380"/>
      <c r="C9" s="383"/>
      <c r="D9" s="384"/>
      <c r="E9" s="335"/>
      <c r="F9" s="336"/>
      <c r="G9" s="336"/>
      <c r="H9" s="30" t="str">
        <f t="shared" si="7"/>
        <v>Ed Clement</v>
      </c>
      <c r="I9" s="20" t="str">
        <f t="shared" si="8"/>
        <v>Roundwood Park</v>
      </c>
      <c r="J9" s="247">
        <v>442</v>
      </c>
      <c r="K9" s="285">
        <v>3.1760416666666669E-3</v>
      </c>
      <c r="L9" s="285"/>
      <c r="M9" s="167" t="str">
        <f t="shared" si="2"/>
        <v xml:space="preserve"> </v>
      </c>
      <c r="N9" s="168" t="str">
        <f t="shared" si="3"/>
        <v xml:space="preserve"> </v>
      </c>
      <c r="O9" s="169" t="str">
        <f t="shared" si="4"/>
        <v xml:space="preserve"> </v>
      </c>
      <c r="P9" s="190">
        <f t="shared" si="0"/>
        <v>7</v>
      </c>
      <c r="Q9" s="82">
        <f t="shared" si="5"/>
        <v>3.1760416666666669E-3</v>
      </c>
      <c r="R9" s="78" t="str">
        <f t="shared" si="1"/>
        <v>Ed Clement</v>
      </c>
      <c r="S9" s="78" t="str">
        <f t="shared" si="1"/>
        <v>Roundwood Park</v>
      </c>
      <c r="T9" s="57">
        <f t="shared" si="6"/>
        <v>442</v>
      </c>
      <c r="U9" s="380"/>
      <c r="V9" s="405"/>
      <c r="W9" s="406"/>
      <c r="X9" s="407"/>
      <c r="Y9" s="380"/>
      <c r="Z9" s="254">
        <v>386</v>
      </c>
      <c r="AA9" s="255" t="s">
        <v>205</v>
      </c>
      <c r="AB9" s="256" t="s">
        <v>158</v>
      </c>
    </row>
    <row r="10" spans="1:28" ht="9.9499999999999993" customHeight="1">
      <c r="A10" s="380"/>
      <c r="B10" s="380"/>
      <c r="C10" s="383"/>
      <c r="D10" s="384"/>
      <c r="E10" s="335"/>
      <c r="F10" s="336"/>
      <c r="G10" s="336"/>
      <c r="H10" s="29" t="str">
        <f t="shared" si="7"/>
        <v>Thomas Lawless</v>
      </c>
      <c r="I10" s="19" t="str">
        <f t="shared" si="8"/>
        <v>Nicholas Breakspear</v>
      </c>
      <c r="J10" s="247">
        <v>359</v>
      </c>
      <c r="K10" s="285">
        <v>3.2137731481481479E-3</v>
      </c>
      <c r="L10" s="285"/>
      <c r="M10" s="167" t="str">
        <f t="shared" si="2"/>
        <v xml:space="preserve"> </v>
      </c>
      <c r="N10" s="168" t="str">
        <f t="shared" si="3"/>
        <v xml:space="preserve"> </v>
      </c>
      <c r="O10" s="169" t="str">
        <f t="shared" si="4"/>
        <v xml:space="preserve"> </v>
      </c>
      <c r="P10" s="190">
        <f t="shared" si="0"/>
        <v>8</v>
      </c>
      <c r="Q10" s="82">
        <f t="shared" si="5"/>
        <v>3.2137731481481479E-3</v>
      </c>
      <c r="R10" s="78" t="str">
        <f t="shared" si="1"/>
        <v>Thomas Lawless</v>
      </c>
      <c r="S10" s="78" t="str">
        <f t="shared" si="1"/>
        <v>Nicholas Breakspear</v>
      </c>
      <c r="T10" s="57">
        <f t="shared" si="6"/>
        <v>359</v>
      </c>
      <c r="U10" s="380"/>
      <c r="V10" s="341"/>
      <c r="W10" s="342"/>
      <c r="X10" s="343"/>
      <c r="Y10" s="380"/>
      <c r="Z10" s="254">
        <v>439</v>
      </c>
      <c r="AA10" s="255" t="s">
        <v>206</v>
      </c>
      <c r="AB10" s="256" t="s">
        <v>68</v>
      </c>
    </row>
    <row r="11" spans="1:28" ht="9.9499999999999993" customHeight="1">
      <c r="A11" s="380"/>
      <c r="B11" s="380"/>
      <c r="C11" s="383"/>
      <c r="D11" s="384"/>
      <c r="E11" s="335"/>
      <c r="F11" s="336"/>
      <c r="G11" s="336"/>
      <c r="H11" s="29" t="str">
        <f t="shared" si="7"/>
        <v>Alex  Griffiths</v>
      </c>
      <c r="I11" s="19" t="str">
        <f t="shared" si="8"/>
        <v>Queens'</v>
      </c>
      <c r="J11" s="247">
        <v>386</v>
      </c>
      <c r="K11" s="285">
        <v>3.2197916666666664E-3</v>
      </c>
      <c r="L11" s="285"/>
      <c r="M11" s="167" t="str">
        <f t="shared" si="2"/>
        <v xml:space="preserve"> </v>
      </c>
      <c r="N11" s="168" t="str">
        <f t="shared" si="3"/>
        <v xml:space="preserve"> </v>
      </c>
      <c r="O11" s="169" t="str">
        <f t="shared" si="4"/>
        <v xml:space="preserve"> </v>
      </c>
      <c r="P11" s="190">
        <f t="shared" si="0"/>
        <v>9</v>
      </c>
      <c r="Q11" s="82">
        <f t="shared" si="5"/>
        <v>3.2197916666666664E-3</v>
      </c>
      <c r="R11" s="78" t="str">
        <f t="shared" si="1"/>
        <v>Alex  Griffiths</v>
      </c>
      <c r="S11" s="78" t="str">
        <f t="shared" si="1"/>
        <v>Queens'</v>
      </c>
      <c r="T11" s="57">
        <f t="shared" si="6"/>
        <v>386</v>
      </c>
      <c r="U11" s="380"/>
      <c r="V11" s="344"/>
      <c r="W11" s="345"/>
      <c r="X11" s="346"/>
      <c r="Y11" s="380"/>
      <c r="Z11" s="254">
        <v>442</v>
      </c>
      <c r="AA11" s="255" t="s">
        <v>94</v>
      </c>
      <c r="AB11" s="256" t="s">
        <v>68</v>
      </c>
    </row>
    <row r="12" spans="1:28" ht="9.9499999999999993" customHeight="1">
      <c r="A12" s="380"/>
      <c r="B12" s="380"/>
      <c r="C12" s="383"/>
      <c r="D12" s="384"/>
      <c r="E12" s="335"/>
      <c r="F12" s="336"/>
      <c r="G12" s="336"/>
      <c r="H12" s="29" t="str">
        <f t="shared" si="7"/>
        <v>Matthew Nicholls</v>
      </c>
      <c r="I12" s="19" t="str">
        <f t="shared" si="8"/>
        <v>Verulam</v>
      </c>
      <c r="J12" s="247">
        <v>839</v>
      </c>
      <c r="K12" s="285">
        <v>3.2466435185185185E-3</v>
      </c>
      <c r="L12" s="285"/>
      <c r="M12" s="167" t="str">
        <f t="shared" si="2"/>
        <v xml:space="preserve"> </v>
      </c>
      <c r="N12" s="168" t="str">
        <f t="shared" si="3"/>
        <v xml:space="preserve"> </v>
      </c>
      <c r="O12" s="169" t="str">
        <f t="shared" si="4"/>
        <v xml:space="preserve"> </v>
      </c>
      <c r="P12" s="190">
        <f t="shared" si="0"/>
        <v>10</v>
      </c>
      <c r="Q12" s="82">
        <f t="shared" si="5"/>
        <v>3.2466435185185185E-3</v>
      </c>
      <c r="R12" s="78" t="str">
        <f t="shared" si="1"/>
        <v>Matthew Nicholls</v>
      </c>
      <c r="S12" s="78" t="str">
        <f t="shared" si="1"/>
        <v>Verulam</v>
      </c>
      <c r="T12" s="57">
        <f t="shared" si="6"/>
        <v>839</v>
      </c>
      <c r="U12" s="380"/>
      <c r="V12" s="347"/>
      <c r="W12" s="348"/>
      <c r="X12" s="349"/>
      <c r="Y12" s="380"/>
      <c r="Z12" s="254">
        <v>444</v>
      </c>
      <c r="AA12" s="255" t="s">
        <v>207</v>
      </c>
      <c r="AB12" s="256" t="s">
        <v>68</v>
      </c>
    </row>
    <row r="13" spans="1:28" ht="9.9499999999999993" customHeight="1">
      <c r="A13" s="380"/>
      <c r="B13" s="380"/>
      <c r="C13" s="383"/>
      <c r="D13" s="384"/>
      <c r="E13" s="335"/>
      <c r="F13" s="336"/>
      <c r="G13" s="336"/>
      <c r="H13" s="29" t="str">
        <f t="shared" si="7"/>
        <v>Ben  Murphy</v>
      </c>
      <c r="I13" s="19" t="str">
        <f t="shared" si="8"/>
        <v>The Chauncy School</v>
      </c>
      <c r="J13" s="247">
        <v>752</v>
      </c>
      <c r="K13" s="285">
        <v>3.2862268518518514E-3</v>
      </c>
      <c r="L13" s="285"/>
      <c r="M13" s="167" t="str">
        <f t="shared" si="2"/>
        <v xml:space="preserve"> </v>
      </c>
      <c r="N13" s="168" t="str">
        <f t="shared" si="3"/>
        <v xml:space="preserve"> </v>
      </c>
      <c r="O13" s="169" t="str">
        <f t="shared" si="4"/>
        <v xml:space="preserve"> </v>
      </c>
      <c r="P13" s="190">
        <f t="shared" si="0"/>
        <v>11</v>
      </c>
      <c r="Q13" s="82">
        <f t="shared" si="5"/>
        <v>3.2862268518518514E-3</v>
      </c>
      <c r="R13" s="78" t="str">
        <f t="shared" si="1"/>
        <v>Ben  Murphy</v>
      </c>
      <c r="S13" s="78" t="str">
        <f t="shared" si="1"/>
        <v>The Chauncy School</v>
      </c>
      <c r="T13" s="57">
        <f t="shared" si="6"/>
        <v>752</v>
      </c>
      <c r="U13" s="380"/>
      <c r="V13" s="341"/>
      <c r="W13" s="342"/>
      <c r="X13" s="343"/>
      <c r="Y13" s="380"/>
      <c r="Z13" s="254">
        <v>541</v>
      </c>
      <c r="AA13" s="255" t="s">
        <v>208</v>
      </c>
      <c r="AB13" s="256" t="s">
        <v>86</v>
      </c>
    </row>
    <row r="14" spans="1:28" ht="9.9499999999999993" customHeight="1">
      <c r="A14" s="380"/>
      <c r="B14" s="380"/>
      <c r="C14" s="383"/>
      <c r="D14" s="384"/>
      <c r="E14" s="335"/>
      <c r="F14" s="336"/>
      <c r="G14" s="336"/>
      <c r="H14" s="29" t="str">
        <f t="shared" si="7"/>
        <v>Jenan Craggs</v>
      </c>
      <c r="I14" s="19" t="str">
        <f t="shared" si="8"/>
        <v>Rickmansworth</v>
      </c>
      <c r="J14" s="247">
        <v>416</v>
      </c>
      <c r="K14" s="285">
        <v>3.2937500000000002E-3</v>
      </c>
      <c r="L14" s="285"/>
      <c r="M14" s="167" t="str">
        <f t="shared" si="2"/>
        <v xml:space="preserve"> </v>
      </c>
      <c r="N14" s="168" t="str">
        <f t="shared" si="3"/>
        <v xml:space="preserve"> </v>
      </c>
      <c r="O14" s="169" t="str">
        <f t="shared" si="4"/>
        <v xml:space="preserve"> </v>
      </c>
      <c r="P14" s="190">
        <f t="shared" si="0"/>
        <v>12</v>
      </c>
      <c r="Q14" s="82">
        <f t="shared" si="5"/>
        <v>3.2937500000000002E-3</v>
      </c>
      <c r="R14" s="78" t="str">
        <f t="shared" si="1"/>
        <v>Jenan Craggs</v>
      </c>
      <c r="S14" s="78" t="str">
        <f t="shared" si="1"/>
        <v>Rickmansworth</v>
      </c>
      <c r="T14" s="57">
        <f t="shared" si="6"/>
        <v>416</v>
      </c>
      <c r="U14" s="380"/>
      <c r="V14" s="344"/>
      <c r="W14" s="345"/>
      <c r="X14" s="346"/>
      <c r="Y14" s="380"/>
      <c r="Z14" s="254">
        <v>632</v>
      </c>
      <c r="AA14" s="255" t="s">
        <v>209</v>
      </c>
      <c r="AB14" s="256" t="s">
        <v>115</v>
      </c>
    </row>
    <row r="15" spans="1:28" ht="9.9499999999999993" customHeight="1">
      <c r="A15" s="380"/>
      <c r="B15" s="380"/>
      <c r="C15" s="383"/>
      <c r="D15" s="384"/>
      <c r="E15" s="335"/>
      <c r="F15" s="336"/>
      <c r="G15" s="336"/>
      <c r="H15" s="29" t="str">
        <f t="shared" si="7"/>
        <v>Cameron Jump</v>
      </c>
      <c r="I15" s="19" t="str">
        <f t="shared" si="8"/>
        <v>Roundwood Park</v>
      </c>
      <c r="J15" s="247">
        <v>444</v>
      </c>
      <c r="K15" s="285">
        <v>3.3675925925925922E-3</v>
      </c>
      <c r="L15" s="285"/>
      <c r="M15" s="167" t="str">
        <f t="shared" si="2"/>
        <v xml:space="preserve"> </v>
      </c>
      <c r="N15" s="168" t="str">
        <f t="shared" si="3"/>
        <v xml:space="preserve"> </v>
      </c>
      <c r="O15" s="169" t="str">
        <f t="shared" si="4"/>
        <v xml:space="preserve"> </v>
      </c>
      <c r="P15" s="190">
        <f t="shared" si="0"/>
        <v>13</v>
      </c>
      <c r="Q15" s="82">
        <f t="shared" si="5"/>
        <v>3.3675925925925922E-3</v>
      </c>
      <c r="R15" s="78" t="str">
        <f t="shared" si="1"/>
        <v>Cameron Jump</v>
      </c>
      <c r="S15" s="78" t="str">
        <f t="shared" si="1"/>
        <v>Roundwood Park</v>
      </c>
      <c r="T15" s="57">
        <f t="shared" si="6"/>
        <v>444</v>
      </c>
      <c r="U15" s="380"/>
      <c r="V15" s="347"/>
      <c r="W15" s="348"/>
      <c r="X15" s="349"/>
      <c r="Y15" s="380"/>
      <c r="Z15" s="254">
        <v>674</v>
      </c>
      <c r="AA15" s="255" t="s">
        <v>210</v>
      </c>
      <c r="AB15" s="256" t="s">
        <v>164</v>
      </c>
    </row>
    <row r="16" spans="1:28" ht="9.9499999999999993" customHeight="1">
      <c r="A16" s="380"/>
      <c r="B16" s="380"/>
      <c r="C16" s="383"/>
      <c r="D16" s="384"/>
      <c r="E16" s="335"/>
      <c r="F16" s="336"/>
      <c r="G16" s="336"/>
      <c r="H16" s="29" t="str">
        <f t="shared" si="7"/>
        <v>Luke  Mansour</v>
      </c>
      <c r="I16" s="19" t="str">
        <f t="shared" si="8"/>
        <v>St C Danes</v>
      </c>
      <c r="J16" s="247">
        <v>632</v>
      </c>
      <c r="K16" s="285">
        <v>3.3939814814814818E-3</v>
      </c>
      <c r="L16" s="285"/>
      <c r="M16" s="167" t="str">
        <f t="shared" si="2"/>
        <v xml:space="preserve"> </v>
      </c>
      <c r="N16" s="168" t="str">
        <f t="shared" si="3"/>
        <v xml:space="preserve"> </v>
      </c>
      <c r="O16" s="169" t="str">
        <f t="shared" si="4"/>
        <v xml:space="preserve"> </v>
      </c>
      <c r="P16" s="190">
        <f t="shared" si="0"/>
        <v>14</v>
      </c>
      <c r="Q16" s="82">
        <f t="shared" si="5"/>
        <v>3.3939814814814818E-3</v>
      </c>
      <c r="R16" s="78" t="str">
        <f t="shared" si="1"/>
        <v>Luke  Mansour</v>
      </c>
      <c r="S16" s="78" t="str">
        <f t="shared" si="1"/>
        <v>St C Danes</v>
      </c>
      <c r="T16" s="57">
        <f t="shared" si="6"/>
        <v>632</v>
      </c>
      <c r="U16" s="380"/>
      <c r="V16" s="341"/>
      <c r="W16" s="342"/>
      <c r="X16" s="343"/>
      <c r="Y16" s="380"/>
      <c r="Z16" s="254">
        <v>709</v>
      </c>
      <c r="AA16" s="255" t="s">
        <v>211</v>
      </c>
      <c r="AB16" s="256" t="s">
        <v>44</v>
      </c>
    </row>
    <row r="17" spans="1:28" ht="9.9499999999999993" customHeight="1">
      <c r="A17" s="380"/>
      <c r="B17" s="380"/>
      <c r="C17" s="383"/>
      <c r="D17" s="384"/>
      <c r="E17" s="335"/>
      <c r="F17" s="336"/>
      <c r="G17" s="336"/>
      <c r="H17" s="7" t="str">
        <f t="shared" si="7"/>
        <v>Quinn Edwards</v>
      </c>
      <c r="I17" s="10" t="str">
        <f t="shared" si="8"/>
        <v>The Adeyfield Academy</v>
      </c>
      <c r="J17" s="249">
        <v>709</v>
      </c>
      <c r="K17" s="285">
        <v>3.421296296296296E-3</v>
      </c>
      <c r="L17" s="285"/>
      <c r="M17" s="167" t="str">
        <f t="shared" si="2"/>
        <v xml:space="preserve"> </v>
      </c>
      <c r="N17" s="168" t="str">
        <f t="shared" si="3"/>
        <v xml:space="preserve"> </v>
      </c>
      <c r="O17" s="169" t="str">
        <f t="shared" si="4"/>
        <v xml:space="preserve"> </v>
      </c>
      <c r="P17" s="190">
        <f t="shared" si="0"/>
        <v>15</v>
      </c>
      <c r="Q17" s="82">
        <f t="shared" si="5"/>
        <v>3.421296296296296E-3</v>
      </c>
      <c r="R17" s="78" t="str">
        <f t="shared" si="1"/>
        <v>Quinn Edwards</v>
      </c>
      <c r="S17" s="78" t="str">
        <f t="shared" si="1"/>
        <v>The Adeyfield Academy</v>
      </c>
      <c r="T17" s="57">
        <f t="shared" si="6"/>
        <v>709</v>
      </c>
      <c r="U17" s="380"/>
      <c r="V17" s="344"/>
      <c r="W17" s="345"/>
      <c r="X17" s="346"/>
      <c r="Y17" s="380"/>
      <c r="Z17" s="254">
        <v>752</v>
      </c>
      <c r="AA17" s="255" t="s">
        <v>212</v>
      </c>
      <c r="AB17" s="256" t="s">
        <v>213</v>
      </c>
    </row>
    <row r="18" spans="1:28" ht="9.9499999999999993" customHeight="1">
      <c r="A18" s="380"/>
      <c r="B18" s="380"/>
      <c r="C18" s="383"/>
      <c r="D18" s="384"/>
      <c r="E18" s="335"/>
      <c r="F18" s="336"/>
      <c r="G18" s="336"/>
      <c r="H18" s="7" t="str">
        <f t="shared" si="7"/>
        <v/>
      </c>
      <c r="I18" s="10" t="str">
        <f t="shared" si="8"/>
        <v/>
      </c>
      <c r="J18" s="249"/>
      <c r="K18" s="285"/>
      <c r="L18" s="285"/>
      <c r="M18" s="167" t="str">
        <f t="shared" si="2"/>
        <v/>
      </c>
      <c r="N18" s="168" t="str">
        <f t="shared" si="3"/>
        <v/>
      </c>
      <c r="O18" s="169" t="str">
        <f t="shared" si="4"/>
        <v/>
      </c>
      <c r="P18" s="190" t="str">
        <f t="shared" si="0"/>
        <v>No Runner</v>
      </c>
      <c r="Q18" s="82">
        <f t="shared" si="5"/>
        <v>0</v>
      </c>
      <c r="R18" s="78" t="str">
        <f t="shared" si="1"/>
        <v/>
      </c>
      <c r="S18" s="78" t="str">
        <f t="shared" si="1"/>
        <v/>
      </c>
      <c r="T18" s="57">
        <f t="shared" si="6"/>
        <v>0</v>
      </c>
      <c r="U18" s="380"/>
      <c r="V18" s="347"/>
      <c r="W18" s="348"/>
      <c r="X18" s="349"/>
      <c r="Y18" s="380"/>
      <c r="Z18" s="254">
        <v>817</v>
      </c>
      <c r="AA18" s="255" t="s">
        <v>198</v>
      </c>
      <c r="AB18" s="256" t="s">
        <v>95</v>
      </c>
    </row>
    <row r="19" spans="1:28" ht="9.9499999999999993" customHeight="1">
      <c r="A19" s="380"/>
      <c r="B19" s="380"/>
      <c r="C19" s="383"/>
      <c r="D19" s="384"/>
      <c r="E19" s="335"/>
      <c r="F19" s="336"/>
      <c r="G19" s="336"/>
      <c r="H19" s="30" t="str">
        <f t="shared" si="7"/>
        <v/>
      </c>
      <c r="I19" s="20" t="str">
        <f t="shared" si="8"/>
        <v/>
      </c>
      <c r="J19" s="247"/>
      <c r="K19" s="285"/>
      <c r="L19" s="285"/>
      <c r="M19" s="167" t="str">
        <f t="shared" si="2"/>
        <v/>
      </c>
      <c r="N19" s="168" t="str">
        <f t="shared" si="3"/>
        <v/>
      </c>
      <c r="O19" s="169" t="str">
        <f t="shared" si="4"/>
        <v/>
      </c>
      <c r="P19" s="190" t="str">
        <f t="shared" si="0"/>
        <v>No Runner</v>
      </c>
      <c r="Q19" s="82">
        <f t="shared" si="5"/>
        <v>0</v>
      </c>
      <c r="R19" s="78" t="str">
        <f t="shared" si="1"/>
        <v/>
      </c>
      <c r="S19" s="78" t="str">
        <f t="shared" si="1"/>
        <v/>
      </c>
      <c r="T19" s="57">
        <f t="shared" si="6"/>
        <v>0</v>
      </c>
      <c r="U19" s="380"/>
      <c r="V19" s="341"/>
      <c r="W19" s="342"/>
      <c r="X19" s="343"/>
      <c r="Y19" s="380"/>
      <c r="Z19" s="254">
        <v>839</v>
      </c>
      <c r="AA19" s="255" t="s">
        <v>214</v>
      </c>
      <c r="AB19" s="256" t="s">
        <v>83</v>
      </c>
    </row>
    <row r="20" spans="1:28" ht="9.9499999999999993" customHeight="1">
      <c r="A20" s="380"/>
      <c r="B20" s="380"/>
      <c r="C20" s="383"/>
      <c r="D20" s="384"/>
      <c r="E20" s="335"/>
      <c r="F20" s="336"/>
      <c r="G20" s="336"/>
      <c r="H20" s="29" t="str">
        <f t="shared" si="7"/>
        <v/>
      </c>
      <c r="I20" s="19" t="str">
        <f t="shared" si="8"/>
        <v/>
      </c>
      <c r="J20" s="247"/>
      <c r="K20" s="285"/>
      <c r="L20" s="285"/>
      <c r="M20" s="167" t="str">
        <f t="shared" si="2"/>
        <v/>
      </c>
      <c r="N20" s="168" t="str">
        <f t="shared" si="3"/>
        <v/>
      </c>
      <c r="O20" s="169" t="str">
        <f t="shared" si="4"/>
        <v/>
      </c>
      <c r="P20" s="190" t="str">
        <f t="shared" si="0"/>
        <v>No Runner</v>
      </c>
      <c r="Q20" s="82">
        <f t="shared" si="5"/>
        <v>0</v>
      </c>
      <c r="R20" s="78" t="str">
        <f t="shared" si="1"/>
        <v/>
      </c>
      <c r="S20" s="78" t="str">
        <f t="shared" si="1"/>
        <v/>
      </c>
      <c r="T20" s="57">
        <f t="shared" si="6"/>
        <v>0</v>
      </c>
      <c r="U20" s="380"/>
      <c r="V20" s="344"/>
      <c r="W20" s="345"/>
      <c r="X20" s="346"/>
      <c r="Y20" s="380"/>
      <c r="Z20" s="254">
        <v>416</v>
      </c>
      <c r="AA20" s="255" t="s">
        <v>307</v>
      </c>
      <c r="AB20" s="264" t="s">
        <v>308</v>
      </c>
    </row>
    <row r="21" spans="1:28" ht="9.9499999999999993" customHeight="1">
      <c r="A21" s="380"/>
      <c r="B21" s="380"/>
      <c r="C21" s="383"/>
      <c r="D21" s="384"/>
      <c r="E21" s="335"/>
      <c r="F21" s="336"/>
      <c r="G21" s="336"/>
      <c r="H21" s="30" t="str">
        <f t="shared" si="7"/>
        <v/>
      </c>
      <c r="I21" s="20" t="str">
        <f t="shared" si="8"/>
        <v/>
      </c>
      <c r="J21" s="247"/>
      <c r="K21" s="285"/>
      <c r="L21" s="285"/>
      <c r="M21" s="167" t="str">
        <f t="shared" si="2"/>
        <v/>
      </c>
      <c r="N21" s="168" t="str">
        <f t="shared" si="3"/>
        <v/>
      </c>
      <c r="O21" s="169" t="str">
        <f t="shared" si="4"/>
        <v/>
      </c>
      <c r="P21" s="190" t="str">
        <f t="shared" si="0"/>
        <v>No Runner</v>
      </c>
      <c r="Q21" s="82">
        <f t="shared" si="5"/>
        <v>0</v>
      </c>
      <c r="R21" s="78" t="str">
        <f t="shared" si="1"/>
        <v/>
      </c>
      <c r="S21" s="78" t="str">
        <f t="shared" si="1"/>
        <v/>
      </c>
      <c r="T21" s="57">
        <f t="shared" si="6"/>
        <v>0</v>
      </c>
      <c r="U21" s="380"/>
      <c r="V21" s="347"/>
      <c r="W21" s="348"/>
      <c r="X21" s="349"/>
      <c r="Y21" s="380"/>
      <c r="Z21" s="254"/>
      <c r="AA21" s="255"/>
      <c r="AB21" s="256"/>
    </row>
    <row r="22" spans="1:28" ht="9.9499999999999993" customHeight="1">
      <c r="A22" s="380"/>
      <c r="B22" s="380"/>
      <c r="C22" s="383"/>
      <c r="D22" s="384"/>
      <c r="E22" s="335"/>
      <c r="F22" s="336"/>
      <c r="G22" s="336"/>
      <c r="H22" s="30" t="str">
        <f t="shared" si="7"/>
        <v/>
      </c>
      <c r="I22" s="20" t="str">
        <f t="shared" si="8"/>
        <v/>
      </c>
      <c r="J22" s="247"/>
      <c r="K22" s="285"/>
      <c r="L22" s="285"/>
      <c r="M22" s="167" t="str">
        <f t="shared" si="2"/>
        <v/>
      </c>
      <c r="N22" s="168" t="str">
        <f t="shared" si="3"/>
        <v/>
      </c>
      <c r="O22" s="169" t="str">
        <f t="shared" si="4"/>
        <v/>
      </c>
      <c r="P22" s="190" t="str">
        <f t="shared" si="0"/>
        <v>No Runner</v>
      </c>
      <c r="Q22" s="82">
        <f t="shared" si="5"/>
        <v>0</v>
      </c>
      <c r="R22" s="78" t="str">
        <f t="shared" si="1"/>
        <v/>
      </c>
      <c r="S22" s="78" t="str">
        <f t="shared" si="1"/>
        <v/>
      </c>
      <c r="T22" s="57">
        <f t="shared" si="6"/>
        <v>0</v>
      </c>
      <c r="U22" s="380"/>
      <c r="V22" s="350"/>
      <c r="W22" s="351"/>
      <c r="X22" s="352"/>
      <c r="Y22" s="380"/>
      <c r="Z22" s="254"/>
      <c r="AA22" s="255"/>
      <c r="AB22" s="256"/>
    </row>
    <row r="23" spans="1:28" ht="9.9499999999999993" customHeight="1">
      <c r="A23" s="380"/>
      <c r="B23" s="380"/>
      <c r="C23" s="383"/>
      <c r="D23" s="384"/>
      <c r="E23" s="335"/>
      <c r="F23" s="336"/>
      <c r="G23" s="336"/>
      <c r="H23" s="29" t="str">
        <f t="shared" si="7"/>
        <v/>
      </c>
      <c r="I23" s="19" t="str">
        <f t="shared" si="8"/>
        <v/>
      </c>
      <c r="J23" s="247"/>
      <c r="K23" s="285"/>
      <c r="L23" s="285"/>
      <c r="M23" s="167" t="str">
        <f t="shared" si="2"/>
        <v/>
      </c>
      <c r="N23" s="168" t="str">
        <f t="shared" si="3"/>
        <v/>
      </c>
      <c r="O23" s="169" t="str">
        <f t="shared" si="4"/>
        <v/>
      </c>
      <c r="P23" s="190" t="str">
        <f t="shared" si="0"/>
        <v>No Runner</v>
      </c>
      <c r="Q23" s="82">
        <f t="shared" si="5"/>
        <v>0</v>
      </c>
      <c r="R23" s="78" t="str">
        <f t="shared" si="1"/>
        <v/>
      </c>
      <c r="S23" s="78" t="str">
        <f t="shared" si="1"/>
        <v/>
      </c>
      <c r="T23" s="57">
        <f t="shared" si="6"/>
        <v>0</v>
      </c>
      <c r="U23" s="380"/>
      <c r="V23" s="353"/>
      <c r="W23" s="354"/>
      <c r="X23" s="355"/>
      <c r="Y23" s="380"/>
      <c r="Z23" s="254"/>
      <c r="AA23" s="255"/>
      <c r="AB23" s="256"/>
    </row>
    <row r="24" spans="1:28" ht="9.9499999999999993" customHeight="1">
      <c r="A24" s="380"/>
      <c r="B24" s="380"/>
      <c r="C24" s="383"/>
      <c r="D24" s="384"/>
      <c r="E24" s="335"/>
      <c r="F24" s="336"/>
      <c r="G24" s="336"/>
      <c r="H24" s="29" t="str">
        <f t="shared" si="7"/>
        <v/>
      </c>
      <c r="I24" s="19" t="str">
        <f t="shared" si="8"/>
        <v/>
      </c>
      <c r="J24" s="247"/>
      <c r="K24" s="285"/>
      <c r="L24" s="285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6"/>
        <v>0</v>
      </c>
      <c r="U24" s="380"/>
      <c r="V24" s="356"/>
      <c r="W24" s="357"/>
      <c r="X24" s="358"/>
      <c r="Y24" s="380"/>
      <c r="Z24" s="254"/>
      <c r="AA24" s="255"/>
      <c r="AB24" s="256"/>
    </row>
    <row r="25" spans="1:28" ht="9.9499999999999993" customHeight="1">
      <c r="A25" s="380"/>
      <c r="B25" s="380"/>
      <c r="C25" s="383"/>
      <c r="D25" s="384"/>
      <c r="E25" s="335"/>
      <c r="F25" s="336"/>
      <c r="G25" s="336"/>
      <c r="H25" s="7" t="str">
        <f t="shared" si="7"/>
        <v/>
      </c>
      <c r="I25" s="10" t="str">
        <f t="shared" si="8"/>
        <v/>
      </c>
      <c r="J25" s="249"/>
      <c r="K25" s="285"/>
      <c r="L25" s="285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6"/>
        <v>0</v>
      </c>
      <c r="U25" s="380"/>
      <c r="V25" s="408"/>
      <c r="W25" s="409"/>
      <c r="X25" s="410"/>
      <c r="Y25" s="380"/>
      <c r="Z25" s="254"/>
      <c r="AA25" s="255"/>
      <c r="AB25" s="256"/>
    </row>
    <row r="26" spans="1:28" ht="9.9499999999999993" customHeight="1">
      <c r="A26" s="380"/>
      <c r="B26" s="380"/>
      <c r="C26" s="383"/>
      <c r="D26" s="384"/>
      <c r="E26" s="335"/>
      <c r="F26" s="336"/>
      <c r="G26" s="336"/>
      <c r="H26" s="7" t="str">
        <f t="shared" si="7"/>
        <v/>
      </c>
      <c r="I26" s="10" t="str">
        <f t="shared" si="8"/>
        <v/>
      </c>
      <c r="J26" s="249"/>
      <c r="K26" s="285"/>
      <c r="L26" s="285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6"/>
        <v>0</v>
      </c>
      <c r="U26" s="380"/>
      <c r="V26" s="408"/>
      <c r="W26" s="409"/>
      <c r="X26" s="410"/>
      <c r="Y26" s="380"/>
      <c r="Z26" s="254"/>
      <c r="AA26" s="255"/>
      <c r="AB26" s="256"/>
    </row>
    <row r="27" spans="1:28" ht="9.9499999999999993" customHeight="1">
      <c r="A27" s="380"/>
      <c r="B27" s="380"/>
      <c r="C27" s="383"/>
      <c r="D27" s="384"/>
      <c r="E27" s="335"/>
      <c r="F27" s="336"/>
      <c r="G27" s="336"/>
      <c r="H27" s="29" t="str">
        <f t="shared" si="7"/>
        <v/>
      </c>
      <c r="I27" s="19" t="str">
        <f t="shared" si="8"/>
        <v/>
      </c>
      <c r="J27" s="247"/>
      <c r="K27" s="285"/>
      <c r="L27" s="285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6"/>
        <v>0</v>
      </c>
      <c r="U27" s="380"/>
      <c r="V27" s="408"/>
      <c r="W27" s="409"/>
      <c r="X27" s="410"/>
      <c r="Y27" s="380"/>
      <c r="Z27" s="254"/>
      <c r="AA27" s="255"/>
      <c r="AB27" s="256"/>
    </row>
    <row r="28" spans="1:28" ht="9.9499999999999993" customHeight="1">
      <c r="A28" s="380"/>
      <c r="B28" s="380"/>
      <c r="C28" s="383"/>
      <c r="D28" s="384"/>
      <c r="E28" s="335"/>
      <c r="F28" s="336"/>
      <c r="G28" s="336"/>
      <c r="H28" s="29" t="str">
        <f t="shared" si="7"/>
        <v/>
      </c>
      <c r="I28" s="19" t="str">
        <f t="shared" si="8"/>
        <v/>
      </c>
      <c r="J28" s="247"/>
      <c r="K28" s="285"/>
      <c r="L28" s="285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6"/>
        <v>0</v>
      </c>
      <c r="U28" s="380"/>
      <c r="V28" s="408"/>
      <c r="W28" s="409"/>
      <c r="X28" s="410"/>
      <c r="Y28" s="380"/>
      <c r="Z28" s="254"/>
      <c r="AA28" s="255"/>
      <c r="AB28" s="256"/>
    </row>
    <row r="29" spans="1:28" ht="9.9499999999999993" customHeight="1">
      <c r="A29" s="380"/>
      <c r="B29" s="380"/>
      <c r="C29" s="383"/>
      <c r="D29" s="384"/>
      <c r="E29" s="335"/>
      <c r="F29" s="336"/>
      <c r="G29" s="336"/>
      <c r="H29" s="30" t="str">
        <f t="shared" si="7"/>
        <v/>
      </c>
      <c r="I29" s="20" t="str">
        <f t="shared" si="8"/>
        <v/>
      </c>
      <c r="J29" s="247"/>
      <c r="K29" s="285"/>
      <c r="L29" s="285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6"/>
        <v>0</v>
      </c>
      <c r="U29" s="380"/>
      <c r="V29" s="408"/>
      <c r="W29" s="409"/>
      <c r="X29" s="410"/>
      <c r="Y29" s="380"/>
      <c r="Z29" s="254"/>
      <c r="AA29" s="255"/>
      <c r="AB29" s="256"/>
    </row>
    <row r="30" spans="1:28" ht="9.9499999999999993" customHeight="1" thickBot="1">
      <c r="A30" s="380"/>
      <c r="B30" s="380"/>
      <c r="C30" s="383"/>
      <c r="D30" s="384"/>
      <c r="E30" s="335"/>
      <c r="F30" s="336"/>
      <c r="G30" s="336"/>
      <c r="H30" s="29" t="str">
        <f t="shared" si="7"/>
        <v/>
      </c>
      <c r="I30" s="19" t="str">
        <f t="shared" si="8"/>
        <v/>
      </c>
      <c r="J30" s="247"/>
      <c r="K30" s="285"/>
      <c r="L30" s="285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6"/>
        <v>0</v>
      </c>
      <c r="U30" s="380"/>
      <c r="V30" s="411"/>
      <c r="W30" s="412"/>
      <c r="X30" s="413"/>
      <c r="Y30" s="380"/>
      <c r="Z30" s="254"/>
      <c r="AA30" s="255"/>
      <c r="AB30" s="256"/>
    </row>
    <row r="31" spans="1:28" ht="9.9499999999999993" customHeight="1">
      <c r="A31" s="380"/>
      <c r="B31" s="380"/>
      <c r="C31" s="383"/>
      <c r="D31" s="384"/>
      <c r="E31" s="335"/>
      <c r="F31" s="336"/>
      <c r="G31" s="336"/>
      <c r="H31" s="29" t="str">
        <f t="shared" si="7"/>
        <v/>
      </c>
      <c r="I31" s="19" t="str">
        <f t="shared" si="8"/>
        <v/>
      </c>
      <c r="J31" s="247"/>
      <c r="K31" s="285"/>
      <c r="L31" s="285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6"/>
        <v>0</v>
      </c>
      <c r="U31" s="380"/>
      <c r="V31" s="42"/>
      <c r="W31" s="42"/>
      <c r="Y31" s="380"/>
      <c r="Z31" s="254"/>
      <c r="AA31" s="255"/>
      <c r="AB31" s="256"/>
    </row>
    <row r="32" spans="1:28" ht="9.9499999999999993" customHeight="1">
      <c r="A32" s="380"/>
      <c r="B32" s="380"/>
      <c r="C32" s="383"/>
      <c r="D32" s="384"/>
      <c r="E32" s="335"/>
      <c r="F32" s="336"/>
      <c r="G32" s="336"/>
      <c r="H32" s="29" t="str">
        <f t="shared" si="7"/>
        <v/>
      </c>
      <c r="I32" s="19" t="str">
        <f t="shared" si="8"/>
        <v/>
      </c>
      <c r="J32" s="247"/>
      <c r="K32" s="285"/>
      <c r="L32" s="285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6"/>
        <v>0</v>
      </c>
      <c r="U32" s="380"/>
      <c r="V32"/>
      <c r="W32"/>
      <c r="X32"/>
      <c r="Y32" s="380"/>
      <c r="Z32" s="254"/>
      <c r="AA32" s="255"/>
      <c r="AB32" s="256"/>
    </row>
    <row r="33" spans="1:29" ht="9.9499999999999993" customHeight="1">
      <c r="A33"/>
      <c r="B33"/>
      <c r="C33" s="383"/>
      <c r="D33" s="384"/>
      <c r="E33" s="335"/>
      <c r="F33" s="336"/>
      <c r="G33" s="336"/>
      <c r="H33" s="30" t="str">
        <f t="shared" si="7"/>
        <v/>
      </c>
      <c r="I33" s="20" t="str">
        <f t="shared" si="8"/>
        <v/>
      </c>
      <c r="J33" s="247"/>
      <c r="K33" s="285"/>
      <c r="L33" s="285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6"/>
        <v>0</v>
      </c>
      <c r="U33" s="380"/>
      <c r="V33"/>
      <c r="W33"/>
      <c r="X33"/>
      <c r="Y33" s="380"/>
      <c r="Z33" s="254"/>
      <c r="AA33" s="255"/>
      <c r="AB33" s="256"/>
    </row>
    <row r="34" spans="1:29" ht="9.9499999999999993" customHeight="1" thickBot="1">
      <c r="A34"/>
      <c r="B34"/>
      <c r="C34" s="383"/>
      <c r="D34" s="384"/>
      <c r="E34" s="338"/>
      <c r="F34" s="339"/>
      <c r="G34" s="339"/>
      <c r="H34" s="9" t="str">
        <f t="shared" si="7"/>
        <v/>
      </c>
      <c r="I34" s="11" t="str">
        <f t="shared" si="8"/>
        <v/>
      </c>
      <c r="J34" s="263"/>
      <c r="K34" s="286"/>
      <c r="L34" s="286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6"/>
        <v>0</v>
      </c>
      <c r="U34" s="380"/>
      <c r="V34"/>
      <c r="W34"/>
      <c r="X34"/>
      <c r="Y34" s="380"/>
      <c r="Z34" s="257"/>
      <c r="AA34" s="258"/>
      <c r="AB34" s="259"/>
    </row>
    <row r="35" spans="1:29" ht="9.9499999999999993" customHeight="1">
      <c r="A35"/>
      <c r="B35"/>
      <c r="C35" s="383"/>
      <c r="D35" s="384"/>
      <c r="E35" s="425" t="s">
        <v>7</v>
      </c>
      <c r="F35" s="426"/>
      <c r="G35" s="86">
        <v>1</v>
      </c>
      <c r="H35" s="87" t="str">
        <f t="shared" ref="H35:H46" si="9">IFERROR(VLOOKUP($G35,$P$3:$T$34,3,0),"")</f>
        <v>Gianleo Stubbs</v>
      </c>
      <c r="I35" s="87" t="str">
        <f>IFERROR(VLOOKUP($G35,$P$3:$T$34,4,0),"")</f>
        <v>Townsend</v>
      </c>
      <c r="J35" s="88">
        <f t="shared" ref="J35:J46" si="10">IFERROR(VLOOKUP($G35,$P$3:$T$34,5,0),"")</f>
        <v>817</v>
      </c>
      <c r="K35" s="241">
        <f t="shared" ref="K35:K46" si="11">IFERROR(VLOOKUP($G35,$P$3:$T$34,2,0),"")</f>
        <v>2.8483796296296295E-3</v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19" t="str">
        <f>C2</f>
        <v>1500m</v>
      </c>
      <c r="Q35"/>
      <c r="R35" s="8"/>
      <c r="S35" s="8"/>
      <c r="T35" s="8"/>
      <c r="U35"/>
      <c r="V35"/>
      <c r="W35"/>
      <c r="X35"/>
      <c r="Y35" s="380"/>
      <c r="Z35" s="41"/>
      <c r="AA35" s="41"/>
    </row>
    <row r="36" spans="1:29" ht="9.9499999999999993" customHeight="1">
      <c r="A36"/>
      <c r="B36"/>
      <c r="C36" s="383"/>
      <c r="D36" s="384"/>
      <c r="E36" s="427"/>
      <c r="F36" s="428"/>
      <c r="G36" s="89">
        <v>2</v>
      </c>
      <c r="H36" s="90" t="str">
        <f t="shared" si="9"/>
        <v>Leon Doran</v>
      </c>
      <c r="I36" s="214" t="str">
        <f t="shared" ref="I36:I46" si="12">IFERROR(VLOOKUP($G36,$P$3:$T$34,4,0),"")</f>
        <v>Ashlyns</v>
      </c>
      <c r="J36" s="91">
        <f t="shared" si="10"/>
        <v>35</v>
      </c>
      <c r="K36" s="242">
        <f t="shared" si="11"/>
        <v>2.851388888888889E-3</v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0"/>
      <c r="Q36"/>
      <c r="R36" s="8"/>
      <c r="S36" s="8"/>
      <c r="T36" s="8"/>
      <c r="U36"/>
      <c r="V36"/>
      <c r="W36"/>
      <c r="X36"/>
      <c r="Y36" s="380"/>
      <c r="Z36" s="41"/>
      <c r="AA36" s="41"/>
    </row>
    <row r="37" spans="1:29" ht="9.9499999999999993" customHeight="1" thickBot="1">
      <c r="A37"/>
      <c r="B37"/>
      <c r="C37" s="383"/>
      <c r="D37" s="384"/>
      <c r="E37" s="427"/>
      <c r="F37" s="428"/>
      <c r="G37" s="192">
        <v>3</v>
      </c>
      <c r="H37" s="193" t="str">
        <f t="shared" si="9"/>
        <v>Rafi Gayer</v>
      </c>
      <c r="I37" s="215" t="str">
        <f t="shared" si="12"/>
        <v>Haberdashers' Boys' School</v>
      </c>
      <c r="J37" s="194">
        <f t="shared" si="10"/>
        <v>191</v>
      </c>
      <c r="K37" s="243">
        <f t="shared" si="11"/>
        <v>3.011921296296296E-3</v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1"/>
      <c r="Q37"/>
      <c r="R37" s="8"/>
      <c r="S37" s="8"/>
      <c r="T37" s="8"/>
      <c r="U37"/>
      <c r="V37"/>
      <c r="W37"/>
      <c r="X37"/>
      <c r="Y37" s="380"/>
      <c r="Z37" s="41"/>
      <c r="AA37" s="41"/>
    </row>
    <row r="38" spans="1:29" ht="9.9499999999999993" customHeight="1">
      <c r="A38"/>
      <c r="B38"/>
      <c r="C38" s="383"/>
      <c r="D38" s="384"/>
      <c r="E38" s="427"/>
      <c r="F38" s="428"/>
      <c r="G38" s="84">
        <v>4</v>
      </c>
      <c r="H38" s="64" t="str">
        <f t="shared" si="9"/>
        <v>Herbie Johnson</v>
      </c>
      <c r="I38" s="198" t="str">
        <f t="shared" si="12"/>
        <v>Roundwood Park</v>
      </c>
      <c r="J38" s="65">
        <f t="shared" si="10"/>
        <v>439</v>
      </c>
      <c r="K38" s="240">
        <f t="shared" si="11"/>
        <v>3.0270833333333334E-3</v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17" t="str">
        <f ca="1">Entries!A1</f>
        <v>U17 Boys</v>
      </c>
      <c r="Q38"/>
      <c r="R38" s="8"/>
      <c r="S38" s="8"/>
      <c r="T38" s="8"/>
      <c r="U38"/>
      <c r="V38"/>
      <c r="W38"/>
      <c r="X38"/>
      <c r="Y38" s="380"/>
      <c r="Z38" s="41"/>
      <c r="AA38" s="41"/>
    </row>
    <row r="39" spans="1:29" ht="9.9499999999999993" customHeight="1">
      <c r="A39"/>
      <c r="B39"/>
      <c r="C39" s="383"/>
      <c r="D39" s="384"/>
      <c r="E39" s="427"/>
      <c r="F39" s="428"/>
      <c r="G39" s="84">
        <v>5</v>
      </c>
      <c r="H39" s="64" t="str">
        <f t="shared" si="9"/>
        <v>Max  Saunders</v>
      </c>
      <c r="I39" s="198" t="str">
        <f t="shared" si="12"/>
        <v xml:space="preserve">St Mary's Catholic School </v>
      </c>
      <c r="J39" s="65">
        <f t="shared" si="10"/>
        <v>674</v>
      </c>
      <c r="K39" s="240">
        <f t="shared" si="11"/>
        <v>3.051273148148148E-3</v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17"/>
      <c r="Q39"/>
      <c r="R39" s="8"/>
      <c r="S39" s="8"/>
      <c r="T39" s="8"/>
      <c r="U39"/>
      <c r="V39"/>
      <c r="W39"/>
      <c r="X39"/>
      <c r="Y39" s="380"/>
      <c r="Z39" s="41"/>
      <c r="AA39" s="41"/>
    </row>
    <row r="40" spans="1:29" ht="9.9499999999999993" customHeight="1">
      <c r="A40"/>
      <c r="B40"/>
      <c r="C40" s="383"/>
      <c r="D40" s="384"/>
      <c r="E40" s="427"/>
      <c r="F40" s="428"/>
      <c r="G40" s="84">
        <v>6</v>
      </c>
      <c r="H40" s="64" t="str">
        <f t="shared" si="9"/>
        <v>Jordan Pearlman</v>
      </c>
      <c r="I40" s="198" t="str">
        <f t="shared" si="12"/>
        <v>Haberdashers' Boys' School</v>
      </c>
      <c r="J40" s="65">
        <f t="shared" si="10"/>
        <v>192</v>
      </c>
      <c r="K40" s="240">
        <f t="shared" si="11"/>
        <v>3.0797453703703703E-3</v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17"/>
      <c r="Q40"/>
      <c r="R40" s="8"/>
      <c r="S40" s="8"/>
      <c r="T40" s="8"/>
      <c r="U40"/>
      <c r="V40"/>
      <c r="W40"/>
      <c r="X40"/>
      <c r="Y40" s="380"/>
      <c r="Z40" s="41"/>
      <c r="AA40" s="41"/>
    </row>
    <row r="41" spans="1:29" ht="9.9499999999999993" customHeight="1" thickBot="1">
      <c r="A41"/>
      <c r="B41"/>
      <c r="C41" s="383"/>
      <c r="D41" s="384"/>
      <c r="E41" s="427"/>
      <c r="F41" s="428"/>
      <c r="G41" s="84">
        <v>7</v>
      </c>
      <c r="H41" s="64" t="str">
        <f t="shared" si="9"/>
        <v>Ed Clement</v>
      </c>
      <c r="I41" s="198" t="str">
        <f t="shared" si="12"/>
        <v>Roundwood Park</v>
      </c>
      <c r="J41" s="65">
        <f t="shared" si="10"/>
        <v>442</v>
      </c>
      <c r="K41" s="240">
        <f t="shared" si="11"/>
        <v>3.1760416666666669E-3</v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17"/>
      <c r="Q41"/>
      <c r="R41" s="8"/>
      <c r="S41" s="8"/>
      <c r="T41" s="8"/>
      <c r="U41"/>
      <c r="V41"/>
      <c r="W41"/>
      <c r="X41"/>
      <c r="Y41" s="380"/>
      <c r="Z41" s="41"/>
      <c r="AA41" s="41"/>
    </row>
    <row r="42" spans="1:29" ht="9.9499999999999993" customHeight="1" thickBot="1">
      <c r="A42"/>
      <c r="B42"/>
      <c r="C42" s="385"/>
      <c r="D42" s="386"/>
      <c r="E42" s="427"/>
      <c r="F42" s="428"/>
      <c r="G42" s="84">
        <v>8</v>
      </c>
      <c r="H42" s="64" t="str">
        <f t="shared" si="9"/>
        <v>Thomas Lawless</v>
      </c>
      <c r="I42" s="198" t="str">
        <f t="shared" si="12"/>
        <v>Nicholas Breakspear</v>
      </c>
      <c r="J42" s="65">
        <f t="shared" si="10"/>
        <v>359</v>
      </c>
      <c r="K42" s="240">
        <f t="shared" si="11"/>
        <v>3.2137731481481479E-3</v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17"/>
      <c r="Q42"/>
      <c r="R42" s="8"/>
      <c r="S42" s="8"/>
      <c r="T42" s="8"/>
      <c r="U42"/>
      <c r="V42"/>
      <c r="W42"/>
      <c r="X42"/>
      <c r="Y42" s="380"/>
      <c r="Z42" s="318" t="s">
        <v>51</v>
      </c>
      <c r="AA42" s="319" t="s">
        <v>50</v>
      </c>
      <c r="AB42" s="320"/>
    </row>
    <row r="43" spans="1:29" ht="9.9499999999999993" customHeight="1" thickBot="1">
      <c r="C43" s="321" t="s">
        <v>18</v>
      </c>
      <c r="D43" s="322"/>
      <c r="E43" s="427"/>
      <c r="F43" s="428"/>
      <c r="G43" s="84">
        <v>9</v>
      </c>
      <c r="H43" s="64" t="str">
        <f t="shared" si="9"/>
        <v>Alex  Griffiths</v>
      </c>
      <c r="I43" s="198" t="str">
        <f t="shared" si="12"/>
        <v>Queens'</v>
      </c>
      <c r="J43" s="65">
        <f t="shared" si="10"/>
        <v>386</v>
      </c>
      <c r="K43" s="240">
        <f t="shared" si="11"/>
        <v>3.2197916666666664E-3</v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17"/>
      <c r="Q43"/>
      <c r="Z43" s="253"/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2.7858796296296295E-3</v>
      </c>
      <c r="E44" s="427"/>
      <c r="F44" s="428"/>
      <c r="G44" s="84">
        <v>10</v>
      </c>
      <c r="H44" s="64" t="str">
        <f t="shared" si="9"/>
        <v>Matthew Nicholls</v>
      </c>
      <c r="I44" s="198" t="str">
        <f t="shared" si="12"/>
        <v>Verulam</v>
      </c>
      <c r="J44" s="65">
        <f t="shared" si="10"/>
        <v>839</v>
      </c>
      <c r="K44" s="240">
        <f t="shared" si="11"/>
        <v>3.2466435185185185E-3</v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17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2.8124999999999995E-3</v>
      </c>
      <c r="E45" s="427"/>
      <c r="F45" s="428"/>
      <c r="G45" s="84">
        <v>11</v>
      </c>
      <c r="H45" s="64" t="str">
        <f t="shared" si="9"/>
        <v>Ben  Murphy</v>
      </c>
      <c r="I45" s="198" t="str">
        <f t="shared" si="12"/>
        <v>The Chauncy School</v>
      </c>
      <c r="J45" s="65">
        <f t="shared" si="10"/>
        <v>752</v>
      </c>
      <c r="K45" s="240">
        <f t="shared" si="11"/>
        <v>3.2862268518518514E-3</v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17"/>
      <c r="Q45"/>
    </row>
    <row r="46" spans="1:29" ht="9.9499999999999993" customHeight="1" thickBot="1">
      <c r="C46" s="97" t="s">
        <v>16</v>
      </c>
      <c r="D46" s="280">
        <v>2.8472222222222219E-3</v>
      </c>
      <c r="E46" s="429"/>
      <c r="F46" s="430"/>
      <c r="G46" s="85">
        <v>12</v>
      </c>
      <c r="H46" s="66" t="str">
        <f t="shared" si="9"/>
        <v>Jenan Craggs</v>
      </c>
      <c r="I46" s="199" t="str">
        <f t="shared" si="12"/>
        <v>Rickmansworth</v>
      </c>
      <c r="J46" s="67">
        <f t="shared" si="10"/>
        <v>416</v>
      </c>
      <c r="K46" s="244">
        <f t="shared" si="11"/>
        <v>3.2937500000000002E-3</v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18"/>
      <c r="Q46"/>
    </row>
  </sheetData>
  <sheetProtection sheet="1" objects="1" scenarios="1"/>
  <mergeCells count="25">
    <mergeCell ref="V10:X12"/>
    <mergeCell ref="V13:X15"/>
    <mergeCell ref="V16:X18"/>
    <mergeCell ref="C2:D42"/>
    <mergeCell ref="E3:G34"/>
    <mergeCell ref="A1:B1"/>
    <mergeCell ref="C1:AB1"/>
    <mergeCell ref="P38:P46"/>
    <mergeCell ref="P35:P37"/>
    <mergeCell ref="Q2:T2"/>
    <mergeCell ref="E35:F46"/>
    <mergeCell ref="C43:D43"/>
    <mergeCell ref="A2:B32"/>
    <mergeCell ref="E2:G2"/>
    <mergeCell ref="U2:U34"/>
    <mergeCell ref="V4:X6"/>
    <mergeCell ref="V19:X21"/>
    <mergeCell ref="V22:X24"/>
    <mergeCell ref="V25:X27"/>
    <mergeCell ref="V28:X30"/>
    <mergeCell ref="Z42:AB42"/>
    <mergeCell ref="Y2:Y42"/>
    <mergeCell ref="Z2:AB2"/>
    <mergeCell ref="V2:X3"/>
    <mergeCell ref="V7:X9"/>
  </mergeCells>
  <phoneticPr fontId="11" type="noConversion"/>
  <conditionalFormatting sqref="G35:G46">
    <cfRule type="cellIs" dxfId="72" priority="4" operator="between">
      <formula>2.9</formula>
      <formula>3.1</formula>
    </cfRule>
    <cfRule type="cellIs" dxfId="71" priority="5" operator="between">
      <formula>1.9</formula>
      <formula>2.1</formula>
    </cfRule>
    <cfRule type="cellIs" dxfId="70" priority="6" operator="between">
      <formula>0.9</formula>
      <formula>1.1</formula>
    </cfRule>
  </conditionalFormatting>
  <conditionalFormatting sqref="P3:P34">
    <cfRule type="cellIs" dxfId="69" priority="22" operator="between">
      <formula>2.9</formula>
      <formula>3.1</formula>
    </cfRule>
    <cfRule type="cellIs" dxfId="68" priority="23" operator="between">
      <formula>1.9</formula>
      <formula>2.1</formula>
    </cfRule>
    <cfRule type="cellIs" dxfId="67" priority="24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Entries</vt:lpstr>
      <vt:lpstr>Results</vt:lpstr>
      <vt:lpstr>100m Hurdles</vt:lpstr>
      <vt:lpstr>400m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Pole Vault</vt:lpstr>
      <vt:lpstr>High Jump</vt:lpstr>
      <vt:lpstr>Shot Put</vt:lpstr>
      <vt:lpstr>Discus</vt:lpstr>
      <vt:lpstr>Javelin</vt:lpstr>
      <vt:lpstr>Hammer</vt:lpstr>
      <vt:lpstr>300m</vt:lpstr>
      <vt:lpstr>'100m'!Print_Area</vt:lpstr>
      <vt:lpstr>'100m Hurdles'!Print_Area</vt:lpstr>
      <vt:lpstr>'1500m'!Print_Area</vt:lpstr>
      <vt:lpstr>'200m'!Print_Area</vt:lpstr>
      <vt:lpstr>'3000m'!Print_Area</vt:lpstr>
      <vt:lpstr>'300m'!Print_Area</vt:lpstr>
      <vt:lpstr>'400m'!Print_Area</vt:lpstr>
      <vt:lpstr>'400m Hurdles'!Print_Area</vt:lpstr>
      <vt:lpstr>'800m'!Print_Area</vt:lpstr>
      <vt:lpstr>Discus!Print_Area</vt:lpstr>
      <vt:lpstr>Hammer!Print_Area</vt:lpstr>
      <vt:lpstr>'High Jump'!Print_Area</vt:lpstr>
      <vt:lpstr>Javelin!Print_Area</vt:lpstr>
      <vt:lpstr>'Long Jump'!Print_Area</vt:lpstr>
      <vt:lpstr>'Pole Vault'!Print_Area</vt:lpstr>
      <vt:lpstr>'Shot Put'!Print_Area</vt:lpstr>
      <vt:lpstr>Steeplechase!Print_Area</vt:lpstr>
      <vt:lpstr>'Triple Jump'!Print_Area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2023-06-10T16:36:57Z</cp:lastPrinted>
  <dcterms:created xsi:type="dcterms:W3CDTF">2016-05-12T19:38:28Z</dcterms:created>
  <dcterms:modified xsi:type="dcterms:W3CDTF">2023-06-19T15:45:25Z</dcterms:modified>
</cp:coreProperties>
</file>