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600" windowWidth="21720" windowHeight="13620" tabRatio="824" activeTab="1"/>
  </bookViews>
  <sheets>
    <sheet name="Entries" sheetId="37" r:id="rId1"/>
    <sheet name="Results" sheetId="36" r:id="rId2"/>
    <sheet name="Hurdles" sheetId="73" r:id="rId3"/>
    <sheet name="100m" sheetId="1" r:id="rId4"/>
    <sheet name="200m" sheetId="74" r:id="rId5"/>
    <sheet name="300m" sheetId="75" r:id="rId6"/>
    <sheet name="800m" sheetId="71" r:id="rId7"/>
    <sheet name="1500m" sheetId="46" r:id="rId8"/>
    <sheet name="High Jump" sheetId="56" r:id="rId9"/>
    <sheet name="Long Jump" sheetId="54" r:id="rId10"/>
    <sheet name="Triple Jump" sheetId="55" r:id="rId11"/>
    <sheet name="Pole Vault" sheetId="57" r:id="rId12"/>
    <sheet name="Shot Put" sheetId="58" r:id="rId13"/>
    <sheet name="Discus" sheetId="59" r:id="rId14"/>
    <sheet name="Javelin" sheetId="60" r:id="rId15"/>
    <sheet name="Hammer" sheetId="61" r:id="rId16"/>
    <sheet name="3000m" sheetId="77" r:id="rId17"/>
    <sheet name="Steeplechase" sheetId="78" r:id="rId18"/>
    <sheet name="400m" sheetId="76" r:id="rId19"/>
    <sheet name="400m Hurdles" sheetId="79" r:id="rId20"/>
  </sheets>
  <definedNames>
    <definedName name="_xlnm.Print_Area" localSheetId="3">'100m'!$C$2:$P$42</definedName>
    <definedName name="_xlnm.Print_Area" localSheetId="7">'1500m'!$E$3:$P$46</definedName>
    <definedName name="_xlnm.Print_Area" localSheetId="4">'200m'!$C$2:$P$42</definedName>
    <definedName name="_xlnm.Print_Area" localSheetId="5">'300m'!$E$35:$P$42</definedName>
    <definedName name="_xlnm.Print_Area" localSheetId="6">'800m'!$C$2:$Q$54</definedName>
    <definedName name="_xlnm.Print_Area" localSheetId="2">Hurdles!$C$2:$P$42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I42" i="1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V36" i="71"/>
  <c r="U32" i="76"/>
  <c r="U32" i="75"/>
  <c r="U32" i="74"/>
  <c r="U32" i="1"/>
  <c r="Q39" i="71"/>
  <c r="P35" i="76"/>
  <c r="P35" i="75"/>
  <c r="P35" i="74"/>
  <c r="P35" i="1"/>
  <c r="F13" i="36"/>
  <c r="A2"/>
  <c r="A13"/>
  <c r="A24"/>
  <c r="N42" i="79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H35"/>
  <c r="E3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X42"/>
  <c r="X41"/>
  <c r="X40"/>
  <c r="X39"/>
  <c r="W38"/>
  <c r="V37"/>
  <c r="W42"/>
  <c r="W41"/>
  <c r="W40"/>
  <c r="W39"/>
  <c r="V38"/>
  <c r="V42"/>
  <c r="V41"/>
  <c r="V40"/>
  <c r="V39"/>
  <c r="X37"/>
  <c r="X36"/>
  <c r="X35"/>
  <c r="X38"/>
  <c r="W37"/>
  <c r="W36"/>
  <c r="W35"/>
  <c r="V36"/>
  <c r="V35"/>
  <c r="S3"/>
  <c r="N8" i="36"/>
  <c r="AC44" i="78"/>
  <c r="AB44"/>
  <c r="AA44"/>
  <c r="AC43"/>
  <c r="AB43"/>
  <c r="AA43"/>
  <c r="P38"/>
  <c r="P35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R32"/>
  <c r="Q32"/>
  <c r="P32"/>
  <c r="O32"/>
  <c r="N32"/>
  <c r="M32"/>
  <c r="I32"/>
  <c r="S32"/>
  <c r="H32"/>
  <c r="T31"/>
  <c r="R31"/>
  <c r="Q31"/>
  <c r="P31"/>
  <c r="O31"/>
  <c r="N31"/>
  <c r="M31"/>
  <c r="I31"/>
  <c r="S31"/>
  <c r="H31"/>
  <c r="T30"/>
  <c r="Q30"/>
  <c r="P30"/>
  <c r="O30"/>
  <c r="N30"/>
  <c r="M30"/>
  <c r="I30"/>
  <c r="S30"/>
  <c r="H30"/>
  <c r="R30"/>
  <c r="T29"/>
  <c r="S29"/>
  <c r="Q29"/>
  <c r="P29"/>
  <c r="O29"/>
  <c r="N29"/>
  <c r="M29"/>
  <c r="I29"/>
  <c r="H29"/>
  <c r="R29"/>
  <c r="T28"/>
  <c r="Q28"/>
  <c r="P28"/>
  <c r="O28"/>
  <c r="N28"/>
  <c r="M28"/>
  <c r="I28"/>
  <c r="S28"/>
  <c r="H28"/>
  <c r="R28"/>
  <c r="T27"/>
  <c r="R27"/>
  <c r="Q27"/>
  <c r="P27"/>
  <c r="O27"/>
  <c r="N27"/>
  <c r="M27"/>
  <c r="I27"/>
  <c r="S27"/>
  <c r="H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R24"/>
  <c r="Q24"/>
  <c r="P24"/>
  <c r="O24"/>
  <c r="N24"/>
  <c r="M24"/>
  <c r="I24"/>
  <c r="S24"/>
  <c r="H24"/>
  <c r="T23"/>
  <c r="R23"/>
  <c r="Q23"/>
  <c r="P23"/>
  <c r="O23"/>
  <c r="N23"/>
  <c r="M23"/>
  <c r="I23"/>
  <c r="S23"/>
  <c r="H23"/>
  <c r="T22"/>
  <c r="Q22"/>
  <c r="P22"/>
  <c r="O22"/>
  <c r="N22"/>
  <c r="M22"/>
  <c r="I22"/>
  <c r="S22"/>
  <c r="H22"/>
  <c r="R22"/>
  <c r="T21"/>
  <c r="S21"/>
  <c r="Q21"/>
  <c r="P21"/>
  <c r="O21"/>
  <c r="N21"/>
  <c r="M21"/>
  <c r="I21"/>
  <c r="H21"/>
  <c r="R21"/>
  <c r="T20"/>
  <c r="Q20"/>
  <c r="P20"/>
  <c r="O20"/>
  <c r="N20"/>
  <c r="M20"/>
  <c r="I20"/>
  <c r="S20"/>
  <c r="H20"/>
  <c r="R20"/>
  <c r="T19"/>
  <c r="R19"/>
  <c r="Q19"/>
  <c r="P19"/>
  <c r="O19"/>
  <c r="N19"/>
  <c r="M19"/>
  <c r="I19"/>
  <c r="S19"/>
  <c r="H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R16"/>
  <c r="Q16"/>
  <c r="P16"/>
  <c r="O16"/>
  <c r="N16"/>
  <c r="M16"/>
  <c r="I16"/>
  <c r="S16"/>
  <c r="H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S13"/>
  <c r="Q13"/>
  <c r="P13"/>
  <c r="O13"/>
  <c r="N13"/>
  <c r="M13"/>
  <c r="I13"/>
  <c r="H13"/>
  <c r="R13"/>
  <c r="T12"/>
  <c r="Q12"/>
  <c r="P12"/>
  <c r="O12"/>
  <c r="N12"/>
  <c r="M12"/>
  <c r="I12"/>
  <c r="S12"/>
  <c r="H12"/>
  <c r="R12"/>
  <c r="T11"/>
  <c r="R11"/>
  <c r="Q11"/>
  <c r="P11"/>
  <c r="O11"/>
  <c r="N11"/>
  <c r="M11"/>
  <c r="I11"/>
  <c r="S11"/>
  <c r="H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S7"/>
  <c r="Q7"/>
  <c r="P7"/>
  <c r="O7"/>
  <c r="N7"/>
  <c r="M7"/>
  <c r="I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S3"/>
  <c r="Q3"/>
  <c r="P3"/>
  <c r="O3"/>
  <c r="N3"/>
  <c r="M3"/>
  <c r="I3"/>
  <c r="H3"/>
  <c r="R3"/>
  <c r="P35" i="77"/>
  <c r="P35" i="46"/>
  <c r="AC44" i="77"/>
  <c r="AB44"/>
  <c r="AA44"/>
  <c r="AC43"/>
  <c r="AB43"/>
  <c r="AA43"/>
  <c r="P38"/>
  <c r="T34"/>
  <c r="Q34"/>
  <c r="P34"/>
  <c r="O34"/>
  <c r="N34"/>
  <c r="M34"/>
  <c r="I34"/>
  <c r="S34"/>
  <c r="H34"/>
  <c r="R34"/>
  <c r="T33"/>
  <c r="R33"/>
  <c r="Q33"/>
  <c r="P33"/>
  <c r="O33"/>
  <c r="N33"/>
  <c r="M33"/>
  <c r="I33"/>
  <c r="S33"/>
  <c r="H33"/>
  <c r="T32"/>
  <c r="S32"/>
  <c r="Q32"/>
  <c r="P32"/>
  <c r="O32"/>
  <c r="N32"/>
  <c r="M32"/>
  <c r="I32"/>
  <c r="H32"/>
  <c r="R32"/>
  <c r="T31"/>
  <c r="R31"/>
  <c r="Q31"/>
  <c r="P31"/>
  <c r="O31"/>
  <c r="N31"/>
  <c r="M31"/>
  <c r="I31"/>
  <c r="S31"/>
  <c r="H31"/>
  <c r="T30"/>
  <c r="S30"/>
  <c r="R30"/>
  <c r="Q30"/>
  <c r="P30"/>
  <c r="O30"/>
  <c r="N30"/>
  <c r="M30"/>
  <c r="I30"/>
  <c r="H30"/>
  <c r="T29"/>
  <c r="Q29"/>
  <c r="P29"/>
  <c r="O29"/>
  <c r="N29"/>
  <c r="M29"/>
  <c r="I29"/>
  <c r="S29"/>
  <c r="H29"/>
  <c r="R29"/>
  <c r="T28"/>
  <c r="S28"/>
  <c r="R28"/>
  <c r="Q28"/>
  <c r="P28"/>
  <c r="O28"/>
  <c r="N28"/>
  <c r="M28"/>
  <c r="I28"/>
  <c r="H28"/>
  <c r="T27"/>
  <c r="R27"/>
  <c r="Q27"/>
  <c r="P27"/>
  <c r="O27"/>
  <c r="N27"/>
  <c r="M27"/>
  <c r="I27"/>
  <c r="S27"/>
  <c r="H27"/>
  <c r="T26"/>
  <c r="R26"/>
  <c r="Q26"/>
  <c r="P26"/>
  <c r="O26"/>
  <c r="N26"/>
  <c r="M26"/>
  <c r="I26"/>
  <c r="S26"/>
  <c r="H26"/>
  <c r="T25"/>
  <c r="R25"/>
  <c r="Q25"/>
  <c r="P25"/>
  <c r="O25"/>
  <c r="N25"/>
  <c r="M25"/>
  <c r="I25"/>
  <c r="S25"/>
  <c r="H25"/>
  <c r="T24"/>
  <c r="S24"/>
  <c r="Q24"/>
  <c r="P24"/>
  <c r="O24"/>
  <c r="N24"/>
  <c r="M24"/>
  <c r="I24"/>
  <c r="H24"/>
  <c r="R24"/>
  <c r="T23"/>
  <c r="R23"/>
  <c r="Q23"/>
  <c r="P23"/>
  <c r="O23"/>
  <c r="N23"/>
  <c r="M23"/>
  <c r="I23"/>
  <c r="S23"/>
  <c r="H23"/>
  <c r="T22"/>
  <c r="S22"/>
  <c r="R22"/>
  <c r="Q22"/>
  <c r="P22"/>
  <c r="O22"/>
  <c r="N22"/>
  <c r="M22"/>
  <c r="I22"/>
  <c r="H22"/>
  <c r="T21"/>
  <c r="Q21"/>
  <c r="P21"/>
  <c r="O21"/>
  <c r="N21"/>
  <c r="M21"/>
  <c r="I21"/>
  <c r="S21"/>
  <c r="H21"/>
  <c r="R21"/>
  <c r="T20"/>
  <c r="S20"/>
  <c r="R20"/>
  <c r="Q20"/>
  <c r="P20"/>
  <c r="O20"/>
  <c r="N20"/>
  <c r="M20"/>
  <c r="I20"/>
  <c r="H20"/>
  <c r="T19"/>
  <c r="R19"/>
  <c r="Q19"/>
  <c r="P19"/>
  <c r="O19"/>
  <c r="N19"/>
  <c r="M19"/>
  <c r="I19"/>
  <c r="S19"/>
  <c r="H19"/>
  <c r="T18"/>
  <c r="R18"/>
  <c r="Q18"/>
  <c r="P18"/>
  <c r="O18"/>
  <c r="N18"/>
  <c r="M18"/>
  <c r="I18"/>
  <c r="S18"/>
  <c r="H18"/>
  <c r="T17"/>
  <c r="R17"/>
  <c r="Q17"/>
  <c r="P17"/>
  <c r="O17"/>
  <c r="N17"/>
  <c r="M17"/>
  <c r="I17"/>
  <c r="S17"/>
  <c r="H17"/>
  <c r="T16"/>
  <c r="S16"/>
  <c r="Q16"/>
  <c r="P16"/>
  <c r="O16"/>
  <c r="N16"/>
  <c r="M16"/>
  <c r="I16"/>
  <c r="H16"/>
  <c r="R16"/>
  <c r="T15"/>
  <c r="R15"/>
  <c r="Q15"/>
  <c r="P15"/>
  <c r="O15"/>
  <c r="N15"/>
  <c r="M15"/>
  <c r="I15"/>
  <c r="S15"/>
  <c r="H15"/>
  <c r="T14"/>
  <c r="S14"/>
  <c r="R14"/>
  <c r="Q14"/>
  <c r="P14"/>
  <c r="O14"/>
  <c r="N14"/>
  <c r="M14"/>
  <c r="I14"/>
  <c r="H14"/>
  <c r="T13"/>
  <c r="Q13"/>
  <c r="P13"/>
  <c r="O13"/>
  <c r="N13"/>
  <c r="M13"/>
  <c r="I13"/>
  <c r="S13"/>
  <c r="H13"/>
  <c r="R13"/>
  <c r="T12"/>
  <c r="S12"/>
  <c r="R12"/>
  <c r="Q12"/>
  <c r="P12"/>
  <c r="O12"/>
  <c r="N12"/>
  <c r="M12"/>
  <c r="I12"/>
  <c r="H12"/>
  <c r="T11"/>
  <c r="R11"/>
  <c r="Q11"/>
  <c r="P11"/>
  <c r="O11"/>
  <c r="N11"/>
  <c r="M11"/>
  <c r="I11"/>
  <c r="S11"/>
  <c r="H11"/>
  <c r="T10"/>
  <c r="Q10"/>
  <c r="P10"/>
  <c r="O10"/>
  <c r="N10"/>
  <c r="M10"/>
  <c r="I10"/>
  <c r="S10"/>
  <c r="H10"/>
  <c r="R10"/>
  <c r="T9"/>
  <c r="R9"/>
  <c r="Q9"/>
  <c r="P9"/>
  <c r="O9"/>
  <c r="N9"/>
  <c r="M9"/>
  <c r="I9"/>
  <c r="S9"/>
  <c r="H9"/>
  <c r="T8"/>
  <c r="S8"/>
  <c r="Q8"/>
  <c r="P8"/>
  <c r="O8"/>
  <c r="N8"/>
  <c r="M8"/>
  <c r="I8"/>
  <c r="H8"/>
  <c r="R8"/>
  <c r="T7"/>
  <c r="R7"/>
  <c r="Q7"/>
  <c r="P7"/>
  <c r="O7"/>
  <c r="N7"/>
  <c r="M7"/>
  <c r="I7"/>
  <c r="S7"/>
  <c r="H7"/>
  <c r="T6"/>
  <c r="Q6"/>
  <c r="P6"/>
  <c r="O6"/>
  <c r="N6"/>
  <c r="M6"/>
  <c r="I6"/>
  <c r="S6"/>
  <c r="H6"/>
  <c r="R6"/>
  <c r="T5"/>
  <c r="R5"/>
  <c r="Q5"/>
  <c r="P5"/>
  <c r="O5"/>
  <c r="N5"/>
  <c r="M5"/>
  <c r="I5"/>
  <c r="S5"/>
  <c r="H5"/>
  <c r="T4"/>
  <c r="R4"/>
  <c r="Q4"/>
  <c r="P4"/>
  <c r="O4"/>
  <c r="N4"/>
  <c r="M4"/>
  <c r="I4"/>
  <c r="S4"/>
  <c r="H4"/>
  <c r="T3"/>
  <c r="R3"/>
  <c r="Q3"/>
  <c r="P3"/>
  <c r="J46"/>
  <c r="O3"/>
  <c r="N3"/>
  <c r="M3"/>
  <c r="I3"/>
  <c r="S3"/>
  <c r="H3"/>
  <c r="D33" i="36"/>
  <c r="D32"/>
  <c r="D31"/>
  <c r="D30"/>
  <c r="D29"/>
  <c r="D28"/>
  <c r="D27"/>
  <c r="D26"/>
  <c r="J35" i="77"/>
  <c r="H46"/>
  <c r="J38" i="78"/>
  <c r="J46"/>
  <c r="J35"/>
  <c r="J39"/>
  <c r="H36"/>
  <c r="H46"/>
  <c r="K45"/>
  <c r="I44"/>
  <c r="K43"/>
  <c r="J42"/>
  <c r="I41"/>
  <c r="H40"/>
  <c r="K39"/>
  <c r="K38"/>
  <c r="J37"/>
  <c r="I36"/>
  <c r="H35"/>
  <c r="J45"/>
  <c r="J43"/>
  <c r="H41"/>
  <c r="K46"/>
  <c r="H44"/>
  <c r="I42"/>
  <c r="K40"/>
  <c r="I37"/>
  <c r="I35"/>
  <c r="J36"/>
  <c r="K37"/>
  <c r="H38"/>
  <c r="H39"/>
  <c r="I40"/>
  <c r="J41"/>
  <c r="K42"/>
  <c r="H43"/>
  <c r="J44"/>
  <c r="H45"/>
  <c r="I46"/>
  <c r="K35"/>
  <c r="K36"/>
  <c r="H37"/>
  <c r="I38"/>
  <c r="I39"/>
  <c r="J40"/>
  <c r="K41"/>
  <c r="H42"/>
  <c r="I43"/>
  <c r="K44"/>
  <c r="I45"/>
  <c r="K35" i="77"/>
  <c r="H36"/>
  <c r="I37"/>
  <c r="J38"/>
  <c r="J39"/>
  <c r="K40"/>
  <c r="H41"/>
  <c r="I42"/>
  <c r="J43"/>
  <c r="H44"/>
  <c r="J45"/>
  <c r="K46"/>
  <c r="I36"/>
  <c r="J37"/>
  <c r="K38"/>
  <c r="K39"/>
  <c r="H40"/>
  <c r="I41"/>
  <c r="J42"/>
  <c r="K43"/>
  <c r="I44"/>
  <c r="K45"/>
  <c r="H35"/>
  <c r="J36"/>
  <c r="K37"/>
  <c r="H38"/>
  <c r="H39"/>
  <c r="I40"/>
  <c r="J41"/>
  <c r="K42"/>
  <c r="H43"/>
  <c r="J44"/>
  <c r="H45"/>
  <c r="I46"/>
  <c r="I35"/>
  <c r="K36"/>
  <c r="H37"/>
  <c r="I38"/>
  <c r="I39"/>
  <c r="J40"/>
  <c r="K41"/>
  <c r="H42"/>
  <c r="I43"/>
  <c r="K44"/>
  <c r="I45"/>
  <c r="M37" i="78"/>
  <c r="O37"/>
  <c r="N37"/>
  <c r="O44"/>
  <c r="N44"/>
  <c r="M44"/>
  <c r="O36"/>
  <c r="N36"/>
  <c r="M36"/>
  <c r="N45"/>
  <c r="M45"/>
  <c r="O45"/>
  <c r="N38"/>
  <c r="M38"/>
  <c r="O38"/>
  <c r="O41"/>
  <c r="N41"/>
  <c r="M41"/>
  <c r="O40"/>
  <c r="N40"/>
  <c r="M40"/>
  <c r="O35"/>
  <c r="N35"/>
  <c r="M35"/>
  <c r="M42"/>
  <c r="O42"/>
  <c r="N42"/>
  <c r="O46"/>
  <c r="N46"/>
  <c r="M46"/>
  <c r="N39"/>
  <c r="M39"/>
  <c r="O39"/>
  <c r="N43"/>
  <c r="M43"/>
  <c r="O43"/>
  <c r="O41" i="77"/>
  <c r="N41"/>
  <c r="M41"/>
  <c r="N39"/>
  <c r="M39"/>
  <c r="O39"/>
  <c r="M37"/>
  <c r="O37"/>
  <c r="N37"/>
  <c r="O44"/>
  <c r="N44"/>
  <c r="M44"/>
  <c r="O36"/>
  <c r="N36"/>
  <c r="M36"/>
  <c r="N43"/>
  <c r="M43"/>
  <c r="O43"/>
  <c r="O46"/>
  <c r="N46"/>
  <c r="M46"/>
  <c r="N38"/>
  <c r="M38"/>
  <c r="O38"/>
  <c r="M42"/>
  <c r="O42"/>
  <c r="N42"/>
  <c r="N45"/>
  <c r="M45"/>
  <c r="O45"/>
  <c r="O40"/>
  <c r="N40"/>
  <c r="M40"/>
  <c r="O35"/>
  <c r="N35"/>
  <c r="M35"/>
  <c r="N42" i="76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N35"/>
  <c r="M35"/>
  <c r="L35"/>
  <c r="I35"/>
  <c r="H35"/>
  <c r="E3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I22" i="36"/>
  <c r="I21"/>
  <c r="I20"/>
  <c r="I19"/>
  <c r="I18"/>
  <c r="I17"/>
  <c r="I16"/>
  <c r="I15"/>
  <c r="D15"/>
  <c r="X42" i="76"/>
  <c r="X41"/>
  <c r="X40"/>
  <c r="X39"/>
  <c r="W38"/>
  <c r="V37"/>
  <c r="V36"/>
  <c r="V35"/>
  <c r="W42"/>
  <c r="W41"/>
  <c r="W40"/>
  <c r="W39"/>
  <c r="V38"/>
  <c r="X37"/>
  <c r="X36"/>
  <c r="X35"/>
  <c r="W36"/>
  <c r="W35"/>
  <c r="V42"/>
  <c r="V41"/>
  <c r="V40"/>
  <c r="V39"/>
  <c r="W37"/>
  <c r="X38"/>
  <c r="S3"/>
  <c r="N42" i="75"/>
  <c r="M42"/>
  <c r="L42"/>
  <c r="I42"/>
  <c r="H22" i="36"/>
  <c r="H42" i="75"/>
  <c r="G22" i="36"/>
  <c r="N41" i="75"/>
  <c r="M41"/>
  <c r="L41"/>
  <c r="I41"/>
  <c r="H21" i="36"/>
  <c r="H41" i="75"/>
  <c r="G21" i="36"/>
  <c r="N40" i="75"/>
  <c r="M40"/>
  <c r="L40"/>
  <c r="I40"/>
  <c r="H20" i="36"/>
  <c r="H40" i="75"/>
  <c r="G20" i="36"/>
  <c r="N39" i="75"/>
  <c r="M39"/>
  <c r="L39"/>
  <c r="I39"/>
  <c r="H19" i="36"/>
  <c r="H39" i="75"/>
  <c r="G19" i="36"/>
  <c r="AC38" i="75"/>
  <c r="AB38"/>
  <c r="AA38"/>
  <c r="N38"/>
  <c r="M38"/>
  <c r="L38"/>
  <c r="I38"/>
  <c r="H18" i="36"/>
  <c r="H38" i="75"/>
  <c r="G18" i="36"/>
  <c r="AC37" i="75"/>
  <c r="AB37"/>
  <c r="AA37"/>
  <c r="N37"/>
  <c r="M37"/>
  <c r="L37"/>
  <c r="I37"/>
  <c r="H17" i="36"/>
  <c r="H37" i="75"/>
  <c r="G17" i="36"/>
  <c r="N36" i="75"/>
  <c r="M36"/>
  <c r="L36"/>
  <c r="I36"/>
  <c r="H16" i="36"/>
  <c r="H36" i="75"/>
  <c r="G16" i="36"/>
  <c r="N35" i="75"/>
  <c r="M35"/>
  <c r="L35"/>
  <c r="I35"/>
  <c r="H15" i="36"/>
  <c r="H35" i="75"/>
  <c r="G15" i="36"/>
  <c r="E35" i="7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X42"/>
  <c r="O3"/>
  <c r="N3"/>
  <c r="M3"/>
  <c r="L3"/>
  <c r="I3"/>
  <c r="H3"/>
  <c r="W35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O18"/>
  <c r="R18"/>
  <c r="N18"/>
  <c r="M18"/>
  <c r="L18"/>
  <c r="I18"/>
  <c r="H18"/>
  <c r="O17"/>
  <c r="N17"/>
  <c r="M17"/>
  <c r="L17"/>
  <c r="I17"/>
  <c r="H17"/>
  <c r="O16"/>
  <c r="R16"/>
  <c r="N16"/>
  <c r="M16"/>
  <c r="L16"/>
  <c r="I16"/>
  <c r="H16"/>
  <c r="O15"/>
  <c r="N15"/>
  <c r="M15"/>
  <c r="L15"/>
  <c r="I15"/>
  <c r="H15"/>
  <c r="O14"/>
  <c r="R14"/>
  <c r="N14"/>
  <c r="M14"/>
  <c r="L14"/>
  <c r="I14"/>
  <c r="H14"/>
  <c r="R13"/>
  <c r="O13"/>
  <c r="N13"/>
  <c r="M13"/>
  <c r="L13"/>
  <c r="I13"/>
  <c r="H13"/>
  <c r="O12"/>
  <c r="R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O8"/>
  <c r="R8"/>
  <c r="N8"/>
  <c r="M8"/>
  <c r="L8"/>
  <c r="I8"/>
  <c r="H8"/>
  <c r="O7"/>
  <c r="N7"/>
  <c r="M7"/>
  <c r="L7"/>
  <c r="I7"/>
  <c r="H7"/>
  <c r="O6"/>
  <c r="R6"/>
  <c r="N6"/>
  <c r="M6"/>
  <c r="L6"/>
  <c r="I6"/>
  <c r="H6"/>
  <c r="O5"/>
  <c r="R5"/>
  <c r="N5"/>
  <c r="M5"/>
  <c r="L5"/>
  <c r="I5"/>
  <c r="H5"/>
  <c r="O4"/>
  <c r="N4"/>
  <c r="M4"/>
  <c r="L4"/>
  <c r="I4"/>
  <c r="H4"/>
  <c r="O3"/>
  <c r="R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R25"/>
  <c r="O25"/>
  <c r="N25"/>
  <c r="M25"/>
  <c r="L25"/>
  <c r="I25"/>
  <c r="H25"/>
  <c r="O24"/>
  <c r="R24"/>
  <c r="N24"/>
  <c r="M24"/>
  <c r="L24"/>
  <c r="I24"/>
  <c r="H24"/>
  <c r="O23"/>
  <c r="R23"/>
  <c r="N23"/>
  <c r="M23"/>
  <c r="L23"/>
  <c r="I23"/>
  <c r="H23"/>
  <c r="O22"/>
  <c r="R22"/>
  <c r="N22"/>
  <c r="M22"/>
  <c r="L22"/>
  <c r="I22"/>
  <c r="H22"/>
  <c r="O21"/>
  <c r="R21"/>
  <c r="N21"/>
  <c r="M21"/>
  <c r="L21"/>
  <c r="I21"/>
  <c r="H21"/>
  <c r="O20"/>
  <c r="R20"/>
  <c r="N20"/>
  <c r="M20"/>
  <c r="L20"/>
  <c r="I20"/>
  <c r="H20"/>
  <c r="O19"/>
  <c r="S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R16"/>
  <c r="O16"/>
  <c r="N16"/>
  <c r="M16"/>
  <c r="L16"/>
  <c r="I16"/>
  <c r="H16"/>
  <c r="O15"/>
  <c r="N15"/>
  <c r="M15"/>
  <c r="L15"/>
  <c r="I15"/>
  <c r="H15"/>
  <c r="O14"/>
  <c r="N14"/>
  <c r="M14"/>
  <c r="L14"/>
  <c r="I14"/>
  <c r="H14"/>
  <c r="O13"/>
  <c r="N13"/>
  <c r="M13"/>
  <c r="L13"/>
  <c r="I13"/>
  <c r="H13"/>
  <c r="O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O9"/>
  <c r="R9"/>
  <c r="N9"/>
  <c r="M9"/>
  <c r="L9"/>
  <c r="I9"/>
  <c r="H9"/>
  <c r="O8"/>
  <c r="R8"/>
  <c r="N8"/>
  <c r="M8"/>
  <c r="L8"/>
  <c r="I8"/>
  <c r="H8"/>
  <c r="O7"/>
  <c r="N7"/>
  <c r="M7"/>
  <c r="L7"/>
  <c r="I7"/>
  <c r="H7"/>
  <c r="O6"/>
  <c r="R6"/>
  <c r="N6"/>
  <c r="M6"/>
  <c r="L6"/>
  <c r="I6"/>
  <c r="H6"/>
  <c r="O5"/>
  <c r="R5"/>
  <c r="N5"/>
  <c r="M5"/>
  <c r="L5"/>
  <c r="I5"/>
  <c r="H5"/>
  <c r="O4"/>
  <c r="R4"/>
  <c r="N4"/>
  <c r="M4"/>
  <c r="L4"/>
  <c r="I4"/>
  <c r="H4"/>
  <c r="O3"/>
  <c r="S3"/>
  <c r="N3"/>
  <c r="M3"/>
  <c r="L3"/>
  <c r="I3"/>
  <c r="H3"/>
  <c r="N34" i="61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1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R15" i="73"/>
  <c r="R14"/>
  <c r="R13"/>
  <c r="R12"/>
  <c r="Q11"/>
  <c r="R11"/>
  <c r="S14"/>
  <c r="Q14"/>
  <c r="P14"/>
  <c r="R17" i="74"/>
  <c r="R15"/>
  <c r="Q11"/>
  <c r="R11"/>
  <c r="R7"/>
  <c r="R4"/>
  <c r="S3"/>
  <c r="Q3"/>
  <c r="S25" i="73"/>
  <c r="Q25"/>
  <c r="P25"/>
  <c r="Q19"/>
  <c r="R19"/>
  <c r="S20"/>
  <c r="Q20"/>
  <c r="Q3"/>
  <c r="R3"/>
  <c r="R7"/>
  <c r="S16"/>
  <c r="Q16"/>
  <c r="P16"/>
  <c r="S15"/>
  <c r="Q15"/>
  <c r="P15"/>
  <c r="S6"/>
  <c r="Q6"/>
  <c r="S12"/>
  <c r="Q12"/>
  <c r="S13"/>
  <c r="Q13"/>
  <c r="S16" i="74"/>
  <c r="Q16"/>
  <c r="P16"/>
  <c r="S17"/>
  <c r="Q17"/>
  <c r="P17"/>
  <c r="S18"/>
  <c r="Q18"/>
  <c r="P18"/>
  <c r="S14"/>
  <c r="Q14"/>
  <c r="S12"/>
  <c r="Q12"/>
  <c r="S15"/>
  <c r="Q15"/>
  <c r="P15"/>
  <c r="S6"/>
  <c r="Q6"/>
  <c r="S13"/>
  <c r="Q13"/>
  <c r="S5"/>
  <c r="Q5"/>
  <c r="S8"/>
  <c r="Q8"/>
  <c r="S7"/>
  <c r="Q7"/>
  <c r="S4"/>
  <c r="Q4"/>
  <c r="S24" i="73"/>
  <c r="Q24"/>
  <c r="P24"/>
  <c r="S23"/>
  <c r="Q23"/>
  <c r="P23"/>
  <c r="S22"/>
  <c r="Q22"/>
  <c r="P22"/>
  <c r="S21"/>
  <c r="Q21"/>
  <c r="S9"/>
  <c r="Q9"/>
  <c r="S7"/>
  <c r="Q7"/>
  <c r="S8"/>
  <c r="Q8"/>
  <c r="S4"/>
  <c r="Q4"/>
  <c r="S5"/>
  <c r="Q5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13" i="73"/>
  <c r="P11"/>
  <c r="P12"/>
  <c r="P6"/>
  <c r="P14" i="74"/>
  <c r="P13"/>
  <c r="P4"/>
  <c r="P12"/>
  <c r="P11"/>
  <c r="P7"/>
  <c r="P8"/>
  <c r="P6"/>
  <c r="P5"/>
  <c r="P3"/>
  <c r="P20" i="73"/>
  <c r="P21"/>
  <c r="P9"/>
  <c r="P19"/>
  <c r="P8"/>
  <c r="P5"/>
  <c r="P7"/>
  <c r="P4"/>
  <c r="P3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W41" i="74"/>
  <c r="X42"/>
  <c r="X38"/>
  <c r="X40"/>
  <c r="V39"/>
  <c r="X36"/>
  <c r="W40"/>
  <c r="V35"/>
  <c r="W38"/>
  <c r="X41"/>
  <c r="X35"/>
  <c r="W42"/>
  <c r="V40"/>
  <c r="W39"/>
  <c r="V38"/>
  <c r="V37"/>
  <c r="V42"/>
  <c r="X37"/>
  <c r="W37"/>
  <c r="V36"/>
  <c r="X39"/>
  <c r="W36"/>
  <c r="W35"/>
  <c r="V41"/>
  <c r="W42" i="73"/>
  <c r="X37"/>
  <c r="W40"/>
  <c r="W39"/>
  <c r="W41"/>
  <c r="X40"/>
  <c r="V41"/>
  <c r="X36"/>
  <c r="X41"/>
  <c r="W35"/>
  <c r="V42"/>
  <c r="V40"/>
  <c r="V39"/>
  <c r="V35"/>
  <c r="X42"/>
  <c r="X35"/>
  <c r="X38"/>
  <c r="W37"/>
  <c r="V36"/>
  <c r="V38"/>
  <c r="X39"/>
  <c r="W38"/>
  <c r="V37"/>
  <c r="W36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I39"/>
  <c r="C26" i="36"/>
  <c r="H39" i="71"/>
  <c r="B26" i="36"/>
  <c r="E39" i="71"/>
  <c r="T38"/>
  <c r="S38"/>
  <c r="Q38"/>
  <c r="T37"/>
  <c r="S37"/>
  <c r="Q37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8"/>
  <c r="Q31"/>
  <c r="Q13"/>
  <c r="Q7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50" i="1"/>
  <c r="AB50"/>
  <c r="AA50"/>
  <c r="AC49"/>
  <c r="AB49"/>
  <c r="AA49"/>
  <c r="E35"/>
  <c r="N11" i="36"/>
  <c r="N10"/>
  <c r="N9"/>
  <c r="N7"/>
  <c r="N6"/>
  <c r="N5"/>
  <c r="N4"/>
  <c r="P34" i="1"/>
  <c r="P33"/>
  <c r="P26"/>
  <c r="P25"/>
  <c r="O8"/>
  <c r="Q34"/>
  <c r="Q33"/>
  <c r="Q26"/>
  <c r="Q25"/>
  <c r="S34"/>
  <c r="S33"/>
  <c r="S26"/>
  <c r="S25"/>
  <c r="R34"/>
  <c r="R33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5" i="56"/>
  <c r="O7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60"/>
  <c r="K40"/>
  <c r="K36"/>
  <c r="L36"/>
  <c r="K43"/>
  <c r="K39"/>
  <c r="K35"/>
  <c r="K42"/>
  <c r="L42"/>
  <c r="K38"/>
  <c r="L38"/>
  <c r="K41"/>
  <c r="K37"/>
  <c r="K43" i="61"/>
  <c r="K39"/>
  <c r="K35"/>
  <c r="L35"/>
  <c r="K42"/>
  <c r="L42"/>
  <c r="K38"/>
  <c r="L38"/>
  <c r="K41"/>
  <c r="K46"/>
  <c r="L46"/>
  <c r="K37"/>
  <c r="K44"/>
  <c r="L44"/>
  <c r="K40"/>
  <c r="K36"/>
  <c r="L36"/>
  <c r="K45" i="59"/>
  <c r="L45"/>
  <c r="K41"/>
  <c r="L41"/>
  <c r="K37"/>
  <c r="K44"/>
  <c r="L44"/>
  <c r="K40"/>
  <c r="L40"/>
  <c r="K36"/>
  <c r="K43"/>
  <c r="K39"/>
  <c r="L39"/>
  <c r="K35"/>
  <c r="L35"/>
  <c r="K42"/>
  <c r="L42"/>
  <c r="K38"/>
  <c r="K39" i="55"/>
  <c r="M39"/>
  <c r="K44" i="56"/>
  <c r="L44"/>
  <c r="L40"/>
  <c r="K36"/>
  <c r="K38"/>
  <c r="L38"/>
  <c r="K43"/>
  <c r="K39"/>
  <c r="K35"/>
  <c r="K42"/>
  <c r="L42"/>
  <c r="K37"/>
  <c r="L37"/>
  <c r="K45" i="58"/>
  <c r="L45"/>
  <c r="K41"/>
  <c r="L41"/>
  <c r="K37"/>
  <c r="L37"/>
  <c r="K44"/>
  <c r="L44"/>
  <c r="K40"/>
  <c r="K36"/>
  <c r="L36"/>
  <c r="K43"/>
  <c r="L43"/>
  <c r="K39"/>
  <c r="L39"/>
  <c r="K35"/>
  <c r="K42"/>
  <c r="L42"/>
  <c r="K38"/>
  <c r="L38"/>
  <c r="K35" i="54"/>
  <c r="K42"/>
  <c r="K38"/>
  <c r="K45"/>
  <c r="K41"/>
  <c r="K37"/>
  <c r="K44"/>
  <c r="K40"/>
  <c r="K36"/>
  <c r="K43"/>
  <c r="K39"/>
  <c r="K46"/>
  <c r="K45" i="56"/>
  <c r="L45"/>
  <c r="K46"/>
  <c r="L46"/>
  <c r="K46" i="58"/>
  <c r="K46" i="59"/>
  <c r="L46"/>
  <c r="L43" i="60"/>
  <c r="K46"/>
  <c r="K45"/>
  <c r="K45" i="61"/>
  <c r="L45"/>
  <c r="K46" i="57"/>
  <c r="K42"/>
  <c r="L42"/>
  <c r="K38"/>
  <c r="L38"/>
  <c r="K41"/>
  <c r="L41"/>
  <c r="K37"/>
  <c r="K44"/>
  <c r="L44"/>
  <c r="K40"/>
  <c r="K36"/>
  <c r="L36"/>
  <c r="K43"/>
  <c r="K39"/>
  <c r="L39"/>
  <c r="K35"/>
  <c r="L35"/>
  <c r="K45"/>
  <c r="L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36"/>
  <c r="J46"/>
  <c r="J38"/>
  <c r="J45"/>
  <c r="J37"/>
  <c r="J43"/>
  <c r="J39"/>
  <c r="J35"/>
  <c r="J42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L66" i="36"/>
  <c r="H40" i="61"/>
  <c r="L64" i="36"/>
  <c r="H38" i="61"/>
  <c r="L62" i="36"/>
  <c r="H36" i="61"/>
  <c r="L60" i="36"/>
  <c r="I45" i="61"/>
  <c r="I43"/>
  <c r="I41"/>
  <c r="M65" i="36"/>
  <c r="I39" i="61"/>
  <c r="M63" i="36"/>
  <c r="I37" i="61"/>
  <c r="M61" i="36"/>
  <c r="I35" i="61"/>
  <c r="M59" i="36"/>
  <c r="H45" i="61"/>
  <c r="H43"/>
  <c r="H41"/>
  <c r="L65" i="36"/>
  <c r="H39" i="61"/>
  <c r="L63" i="36"/>
  <c r="H37" i="61"/>
  <c r="L61" i="36"/>
  <c r="H35" i="61"/>
  <c r="L59" i="36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C53"/>
  <c r="I38" i="56"/>
  <c r="C51" i="36"/>
  <c r="I36" i="56"/>
  <c r="C49" i="36"/>
  <c r="H46" i="56"/>
  <c r="H44"/>
  <c r="H42"/>
  <c r="B55" i="36"/>
  <c r="B53"/>
  <c r="H38" i="56"/>
  <c r="B51" i="36"/>
  <c r="H36" i="56"/>
  <c r="B49" i="36"/>
  <c r="I45" i="56"/>
  <c r="I43"/>
  <c r="C54" i="36"/>
  <c r="I39" i="56"/>
  <c r="C52" i="36"/>
  <c r="I37" i="56"/>
  <c r="C50" i="36"/>
  <c r="I35" i="56"/>
  <c r="C48" i="36"/>
  <c r="H45" i="56"/>
  <c r="H43"/>
  <c r="B54" i="36"/>
  <c r="H39" i="56"/>
  <c r="B52" i="36"/>
  <c r="H37" i="56"/>
  <c r="B50" i="36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J39"/>
  <c r="J40"/>
  <c r="J41"/>
  <c r="J42"/>
  <c r="J43"/>
  <c r="J44"/>
  <c r="J45"/>
  <c r="J46"/>
  <c r="J36"/>
  <c r="L39"/>
  <c r="L40"/>
  <c r="L41"/>
  <c r="L43"/>
  <c r="J37"/>
  <c r="L39" i="60"/>
  <c r="L40"/>
  <c r="L41"/>
  <c r="L44"/>
  <c r="L35"/>
  <c r="L37"/>
  <c r="L36" i="59"/>
  <c r="L43"/>
  <c r="L37" i="57"/>
  <c r="L40"/>
  <c r="L43"/>
  <c r="L46"/>
  <c r="L41" i="56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N38" i="60"/>
  <c r="M38"/>
  <c r="N42"/>
  <c r="M42"/>
  <c r="N36"/>
  <c r="M36"/>
  <c r="N37"/>
  <c r="M37"/>
  <c r="N35"/>
  <c r="M35"/>
  <c r="N40"/>
  <c r="M40"/>
  <c r="N41"/>
  <c r="M41"/>
  <c r="N39"/>
  <c r="M39"/>
  <c r="N37" i="61"/>
  <c r="M37"/>
  <c r="N42"/>
  <c r="M42"/>
  <c r="M35"/>
  <c r="N35"/>
  <c r="N40"/>
  <c r="M40"/>
  <c r="N41"/>
  <c r="M41"/>
  <c r="M39"/>
  <c r="N39"/>
  <c r="N36"/>
  <c r="M36"/>
  <c r="L37"/>
  <c r="N38"/>
  <c r="M38"/>
  <c r="M43"/>
  <c r="N43"/>
  <c r="M39" i="59"/>
  <c r="N39"/>
  <c r="N38"/>
  <c r="M38"/>
  <c r="N37"/>
  <c r="M37"/>
  <c r="L38"/>
  <c r="N42"/>
  <c r="M42"/>
  <c r="N36"/>
  <c r="M36"/>
  <c r="N41"/>
  <c r="M41"/>
  <c r="L37"/>
  <c r="M35"/>
  <c r="N35"/>
  <c r="N40"/>
  <c r="M40"/>
  <c r="M35" i="56"/>
  <c r="N35"/>
  <c r="M38"/>
  <c r="N38"/>
  <c r="M39"/>
  <c r="N39"/>
  <c r="M36"/>
  <c r="N36"/>
  <c r="L36"/>
  <c r="N37"/>
  <c r="M37"/>
  <c r="M43"/>
  <c r="N43"/>
  <c r="M40"/>
  <c r="N40"/>
  <c r="L43"/>
  <c r="L39"/>
  <c r="L35"/>
  <c r="M42"/>
  <c r="N42"/>
  <c r="N41"/>
  <c r="M41"/>
  <c r="M44"/>
  <c r="N44"/>
  <c r="N39" i="58"/>
  <c r="M39"/>
  <c r="N35"/>
  <c r="M35"/>
  <c r="N38"/>
  <c r="M38"/>
  <c r="N43"/>
  <c r="M43"/>
  <c r="N37"/>
  <c r="M37"/>
  <c r="N40"/>
  <c r="M40"/>
  <c r="L40"/>
  <c r="L35"/>
  <c r="N42"/>
  <c r="M42"/>
  <c r="N36"/>
  <c r="M36"/>
  <c r="N41"/>
  <c r="M41"/>
  <c r="J35" i="46"/>
  <c r="N35" i="54"/>
  <c r="M35"/>
  <c r="L35"/>
  <c r="N46" i="56"/>
  <c r="M46"/>
  <c r="M45"/>
  <c r="N45"/>
  <c r="M45" i="58"/>
  <c r="N45"/>
  <c r="M46"/>
  <c r="N46"/>
  <c r="L46"/>
  <c r="N44"/>
  <c r="M44"/>
  <c r="N44" i="59"/>
  <c r="M44"/>
  <c r="M45"/>
  <c r="N45"/>
  <c r="M46"/>
  <c r="N46"/>
  <c r="N43"/>
  <c r="M43"/>
  <c r="N45" i="60"/>
  <c r="M45"/>
  <c r="M46"/>
  <c r="N46"/>
  <c r="L46"/>
  <c r="N44"/>
  <c r="M44"/>
  <c r="L45"/>
  <c r="N43"/>
  <c r="M43"/>
  <c r="M45" i="61"/>
  <c r="N45"/>
  <c r="N46"/>
  <c r="M46"/>
  <c r="N44"/>
  <c r="M44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S32"/>
  <c r="Q32"/>
  <c r="P32"/>
  <c r="R32"/>
  <c r="R18"/>
  <c r="R17"/>
  <c r="S3"/>
  <c r="R3"/>
  <c r="Q3"/>
  <c r="Q11"/>
  <c r="R11"/>
  <c r="S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S6"/>
  <c r="Q6"/>
  <c r="S15"/>
  <c r="Q15"/>
  <c r="S28"/>
  <c r="Q28"/>
  <c r="P28"/>
  <c r="S29"/>
  <c r="Q29"/>
  <c r="P29"/>
  <c r="S21"/>
  <c r="Q21"/>
  <c r="P21"/>
  <c r="S13"/>
  <c r="Q13"/>
  <c r="S30"/>
  <c r="Q30"/>
  <c r="S8"/>
  <c r="Q8"/>
  <c r="S10"/>
  <c r="Q10"/>
  <c r="P10"/>
  <c r="S16"/>
  <c r="Q16"/>
  <c r="P16"/>
  <c r="S7"/>
  <c r="Q7"/>
  <c r="S23"/>
  <c r="Q23"/>
  <c r="P23"/>
  <c r="S4"/>
  <c r="Q4"/>
  <c r="S22"/>
  <c r="Q22"/>
  <c r="S9"/>
  <c r="Q9"/>
  <c r="S31"/>
  <c r="Q31"/>
  <c r="P31"/>
  <c r="S20"/>
  <c r="Q20"/>
  <c r="S5"/>
  <c r="Q5"/>
  <c r="P30"/>
  <c r="P22"/>
  <c r="P14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<sst xmlns="http://schemas.openxmlformats.org/spreadsheetml/2006/main" count="1374" uniqueCount="286">
  <si>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</si>
  <si>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</si>
  <si>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</si>
  <si>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</si>
  <si>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</si>
  <si>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</si>
  <si>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</si>
  <si>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</si>
  <si>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</si>
  <si>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</si>
  <si>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</si>
  <si>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</si>
  <si>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</si>
  <si>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</si>
  <si>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</si>
  <si>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</si>
  <si>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</si>
  <si>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</si>
  <si>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</si>
  <si>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</si>
  <si>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</si>
  <si>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</si>
  <si>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</si>
  <si>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</si>
  <si>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</si>
  <si>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</si>
  <si>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</si>
  <si>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</si>
  <si>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</si>
  <si>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</si>
  <si>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</si>
  <si>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</si>
  <si>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</si>
  <si>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</si>
  <si>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</si>
  <si>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</si>
  <si>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</si>
  <si>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</si>
  <si>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</si>
  <si>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</si>
  <si>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</si>
  <si>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</si>
  <si>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</si>
  <si>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</si>
  <si>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</si>
  <si>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</si>
  <si>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300m</t>
  </si>
  <si>
    <t>Lane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</si>
  <si>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</si>
  <si>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</si>
  <si>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</si>
  <si>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</si>
  <si>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</si>
  <si>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</si>
  <si>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</si>
  <si>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</si>
  <si>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</si>
  <si>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400m</t>
  </si>
  <si>
    <t>Enter No. and Time from the top</t>
  </si>
  <si>
    <t>Beaumont</t>
  </si>
  <si>
    <t>Presdales</t>
  </si>
  <si>
    <t>Annabel Hogan</t>
  </si>
  <si>
    <t>RMS</t>
  </si>
  <si>
    <t>The Adeyfield Academy</t>
  </si>
  <si>
    <t>Berkhamsted</t>
  </si>
  <si>
    <t>Bishop's Hatfield Girls' School</t>
  </si>
  <si>
    <t>Chancellor's</t>
  </si>
  <si>
    <t>Delores Ahenkan</t>
  </si>
  <si>
    <t>Queens'</t>
  </si>
  <si>
    <t>Rose Cook</t>
  </si>
  <si>
    <t>Jasmine Rance</t>
  </si>
  <si>
    <t>Sandringham</t>
  </si>
  <si>
    <t>Simon Balle School</t>
  </si>
  <si>
    <t>Foladara Bajomo</t>
  </si>
  <si>
    <t>St. Joan of Arc</t>
  </si>
  <si>
    <t>Mia Taruvinga</t>
  </si>
  <si>
    <t>The John Warner School</t>
  </si>
  <si>
    <t>The King's School</t>
  </si>
  <si>
    <t>Mio Evans</t>
  </si>
  <si>
    <t>The Marlborough Science Academy</t>
  </si>
  <si>
    <t>Tring School</t>
  </si>
  <si>
    <t>Habs Girls</t>
  </si>
  <si>
    <t>Lauren Viney</t>
  </si>
  <si>
    <t>Mollie Rees</t>
  </si>
  <si>
    <t>Ashlyns</t>
  </si>
  <si>
    <t>Queenswood</t>
  </si>
  <si>
    <t>Abi Conway</t>
  </si>
  <si>
    <t>Shammah St John</t>
  </si>
  <si>
    <t>Dame Alice Owens</t>
  </si>
  <si>
    <t>Sophie Beaton</t>
  </si>
  <si>
    <t>Townsend</t>
  </si>
  <si>
    <t>Lily Johnson</t>
  </si>
  <si>
    <t>The Hemel Hempstead School</t>
  </si>
  <si>
    <t>Enid Fleetwood</t>
  </si>
  <si>
    <t>Emma Gudgeon</t>
  </si>
  <si>
    <t>Dyllis Osei - Agyemang</t>
  </si>
  <si>
    <t>Alicia Gibson</t>
  </si>
  <si>
    <t>Alannah Michael</t>
  </si>
  <si>
    <t>The Knights Templar School</t>
  </si>
  <si>
    <t>Nisha Evans</t>
  </si>
  <si>
    <t>Mikayla Blessing</t>
  </si>
  <si>
    <t>Sir John Lawes</t>
  </si>
  <si>
    <t>75m Hurdles</t>
  </si>
  <si>
    <t>U15 Girls</t>
  </si>
  <si>
    <t>Number</t>
  </si>
  <si>
    <t>School name</t>
  </si>
  <si>
    <t>Eleanor Roberts</t>
  </si>
  <si>
    <t xml:space="preserve"> </t>
  </si>
  <si>
    <t>Event(s) being entered for student [U15 Girls (Y8/9)]</t>
  </si>
  <si>
    <t>Freya Whittaker</t>
  </si>
  <si>
    <t>Lorelie  Quaite</t>
  </si>
  <si>
    <t>200m, 300/400m (No U13s)</t>
  </si>
  <si>
    <t>Imogen Rennie</t>
  </si>
  <si>
    <t>Sprint Hurdles</t>
  </si>
  <si>
    <t>Georgina Brugnoli Rowe</t>
  </si>
  <si>
    <t>Beth Lawson</t>
  </si>
  <si>
    <t>Emma Treloar</t>
  </si>
  <si>
    <t>Caitlin Moss</t>
  </si>
  <si>
    <t>Jazz Mercer</t>
  </si>
  <si>
    <t>Maisie Smith</t>
  </si>
  <si>
    <t>Sienna Zarili</t>
  </si>
  <si>
    <t>Lizzie Baylis</t>
  </si>
  <si>
    <t>Lucy Conlon</t>
  </si>
  <si>
    <t>Emily Gray</t>
  </si>
  <si>
    <t>200m, Triple Jump</t>
  </si>
  <si>
    <t>300/400m (No U13s)</t>
  </si>
  <si>
    <t>Phoebe Holt</t>
  </si>
  <si>
    <t>Emily  Patton</t>
  </si>
  <si>
    <t>Dakota Smith</t>
  </si>
  <si>
    <t>Imogen Hedges</t>
  </si>
  <si>
    <t>Maya Kearvell</t>
  </si>
  <si>
    <t>Poppy Odom-Haslett</t>
  </si>
  <si>
    <t>100m, Shot Put</t>
  </si>
  <si>
    <t>Isla Doubal</t>
  </si>
  <si>
    <t>200m, High Jump</t>
  </si>
  <si>
    <t>Ellie May Picton</t>
  </si>
  <si>
    <t>Birchwood High School</t>
  </si>
  <si>
    <t>Sprint Hurdles, 100m</t>
  </si>
  <si>
    <t>Connie  Dykes</t>
  </si>
  <si>
    <t>Anneliesse Agbanyo</t>
  </si>
  <si>
    <t>Georgia Wharton</t>
  </si>
  <si>
    <t>Sprint Hurdles, High Jump</t>
  </si>
  <si>
    <t>Shot Put, Discus</t>
  </si>
  <si>
    <t>Ella Claxton</t>
  </si>
  <si>
    <t>Zoe  Atsutse - Asamoah</t>
  </si>
  <si>
    <t>Arabella  Ashby</t>
  </si>
  <si>
    <t>Discus, Hammer (No U13s)</t>
  </si>
  <si>
    <t>High Jump, Long Jump</t>
  </si>
  <si>
    <t>Hurinatu  Kamara</t>
  </si>
  <si>
    <t>100m, 200m</t>
  </si>
  <si>
    <t>Isabella  Simpson</t>
  </si>
  <si>
    <t>Isla Scrivener</t>
  </si>
  <si>
    <t>Aksinia Ivanova</t>
  </si>
  <si>
    <t>Hannah Johnson</t>
  </si>
  <si>
    <t>Rhiannon Till</t>
  </si>
  <si>
    <t>Eniola  Opaleye</t>
  </si>
  <si>
    <t>Anna  Metcalfe</t>
  </si>
  <si>
    <t>Sedona  De Silva</t>
  </si>
  <si>
    <t>Emma Mitzova</t>
  </si>
  <si>
    <t>100m, Long Jump</t>
  </si>
  <si>
    <t>Rhianna Rupasinghe</t>
  </si>
  <si>
    <t>Shammah  St John</t>
  </si>
  <si>
    <t>Jasmine Hall</t>
  </si>
  <si>
    <t>Herts and Essex</t>
  </si>
  <si>
    <t>Emily Rapley</t>
  </si>
  <si>
    <t>Hitchin Girls' School</t>
  </si>
  <si>
    <t>Edythe Oughton</t>
  </si>
  <si>
    <t>Sprint Hurdles, Long Jump</t>
  </si>
  <si>
    <t>Sarena So</t>
  </si>
  <si>
    <t>Florence Fausset</t>
  </si>
  <si>
    <t>Esther Faponle</t>
  </si>
  <si>
    <t>JFK</t>
  </si>
  <si>
    <t>Trinity Bruner</t>
  </si>
  <si>
    <t>Phoebe Molnar</t>
  </si>
  <si>
    <t xml:space="preserve">Olivia  Wood </t>
  </si>
  <si>
    <t xml:space="preserve">Katherine Warington </t>
  </si>
  <si>
    <t>Lexi Findlater</t>
  </si>
  <si>
    <t>Grace Arnott</t>
  </si>
  <si>
    <t>Kings Langley</t>
  </si>
  <si>
    <t>Ashanti Kennedy</t>
  </si>
  <si>
    <t>Longdean</t>
  </si>
  <si>
    <t>Imani Coke</t>
  </si>
  <si>
    <t>Giusy Caprarelli</t>
  </si>
  <si>
    <t>Loreto College</t>
  </si>
  <si>
    <t xml:space="preserve">Autumn  Rana </t>
  </si>
  <si>
    <t>Parmiter’s School</t>
  </si>
  <si>
    <t>Olauluwa B-Alausa</t>
  </si>
  <si>
    <t>Parmiter's School</t>
  </si>
  <si>
    <t>Natalie Worsley</t>
  </si>
  <si>
    <t>1500m, Shot Put</t>
  </si>
  <si>
    <t>Ruby  Cheshire</t>
  </si>
  <si>
    <t>imogen  Bundy</t>
  </si>
  <si>
    <t>Rachel  Reid</t>
  </si>
  <si>
    <t>Scarlett Victory</t>
  </si>
  <si>
    <t>Poppy Ward</t>
  </si>
  <si>
    <t>Sprint Hurdles, 200m</t>
  </si>
  <si>
    <t>Kristen-Leigh  Petit</t>
  </si>
  <si>
    <t>Aara Kamara</t>
  </si>
  <si>
    <t>Tayla Robinson</t>
  </si>
  <si>
    <t>Willow Dench</t>
  </si>
  <si>
    <t>Keira Lake-Bryan</t>
  </si>
  <si>
    <t>Shot Put, Hammer (No U13s)</t>
  </si>
  <si>
    <t>Abi  Thomson</t>
  </si>
  <si>
    <t>Aara  Kamara</t>
  </si>
  <si>
    <t>Celeste Koyejo</t>
  </si>
  <si>
    <t>Rickmansworth</t>
  </si>
  <si>
    <t>Olive Mitchell</t>
  </si>
  <si>
    <t>Lucy Rawlings</t>
  </si>
  <si>
    <t>Alessia McCormick</t>
  </si>
  <si>
    <t>Frederika Tagoe</t>
  </si>
  <si>
    <t>800m, Javelin</t>
  </si>
  <si>
    <t>Freya Spencer</t>
  </si>
  <si>
    <t>Louise  Martin</t>
  </si>
  <si>
    <t>Roundwood Park School</t>
  </si>
  <si>
    <t>Sammy Pennington</t>
  </si>
  <si>
    <t>Emma Wright</t>
  </si>
  <si>
    <t>Eleanor Josse</t>
  </si>
  <si>
    <t>Isobel Wall</t>
  </si>
  <si>
    <t>Annie Stansfield</t>
  </si>
  <si>
    <t>Katie Day</t>
  </si>
  <si>
    <t>Sprint Hurdles, Shot Put</t>
  </si>
  <si>
    <t>Saint John Henry Newman school</t>
  </si>
  <si>
    <t>Penielle Oyelaja</t>
  </si>
  <si>
    <t>Marvin Fordjour</t>
  </si>
  <si>
    <t>Saint john henry newman school</t>
  </si>
  <si>
    <t>Sasha Tindall</t>
  </si>
  <si>
    <t>Katie Jelly</t>
  </si>
  <si>
    <t>Georgia Tongue</t>
  </si>
  <si>
    <t>Emelie Walton</t>
  </si>
  <si>
    <t>Erin Russell</t>
  </si>
  <si>
    <t>Sprint Hurdles, Triple Jump</t>
  </si>
  <si>
    <t>Olivia Gaines</t>
  </si>
  <si>
    <t xml:space="preserve">Sandringham </t>
  </si>
  <si>
    <t>Emily Wines</t>
  </si>
  <si>
    <t>Caitlin Baillie</t>
  </si>
  <si>
    <t>Sylvie Spencer</t>
  </si>
  <si>
    <t>Darya Vayzert</t>
  </si>
  <si>
    <t xml:space="preserve">Isabelle  Morrell Mcgarvie </t>
  </si>
  <si>
    <t>St Albans Girls School</t>
  </si>
  <si>
    <t xml:space="preserve">Lily  Kennedy </t>
  </si>
  <si>
    <t xml:space="preserve">St Albans Girls School </t>
  </si>
  <si>
    <t xml:space="preserve">Ella  Marchant </t>
  </si>
  <si>
    <t>800m, High Jump</t>
  </si>
  <si>
    <t xml:space="preserve">St Albans High School For Girls </t>
  </si>
  <si>
    <t>Issy Hawks</t>
  </si>
  <si>
    <t>Verity Fuge</t>
  </si>
  <si>
    <t>Bibi Fisher</t>
  </si>
  <si>
    <t>Millie Lindsay</t>
  </si>
  <si>
    <t>St C Danes</t>
  </si>
  <si>
    <t>St C danes</t>
  </si>
  <si>
    <t>200m, Hammer (No U13s)</t>
  </si>
  <si>
    <t>Polly Cardy</t>
  </si>
  <si>
    <t>Ciara Evans</t>
  </si>
  <si>
    <t>St Michaels Catholic High School</t>
  </si>
  <si>
    <t>Ciara McGrath</t>
  </si>
  <si>
    <t>Rosie Hammond</t>
  </si>
  <si>
    <t>Roxanne Szurowska</t>
  </si>
  <si>
    <t>Connie  Lavelle</t>
  </si>
  <si>
    <t>Maja Hoss</t>
  </si>
  <si>
    <t>Stanborough</t>
  </si>
  <si>
    <t>200m, 800m</t>
  </si>
  <si>
    <t>Paige Wadley</t>
  </si>
  <si>
    <t>Taylor-Shattar Smith</t>
  </si>
  <si>
    <t>Daniella Ngoma</t>
  </si>
  <si>
    <t>Zoe Kelly</t>
  </si>
  <si>
    <t>200m, Long Jump</t>
  </si>
  <si>
    <t>Ella Smith</t>
  </si>
  <si>
    <t>The Grange Academy</t>
  </si>
  <si>
    <t>300/400m (No U13s), High Jump</t>
  </si>
  <si>
    <t>Marissa Mpofu</t>
  </si>
  <si>
    <t>Wanda Ripper</t>
  </si>
  <si>
    <t>Chloe Johnson</t>
  </si>
  <si>
    <t>Asia Hall</t>
  </si>
  <si>
    <t>Georgia Baranowski</t>
  </si>
  <si>
    <t>Ailsa Heal</t>
  </si>
  <si>
    <t>Annie Constable</t>
  </si>
  <si>
    <t>Ameerah Thomas</t>
  </si>
  <si>
    <t>Chloe Asomah</t>
  </si>
  <si>
    <t>Duplicate</t>
  </si>
  <si>
    <t xml:space="preserve">Eva Dighe </t>
  </si>
  <si>
    <t>Diana Jeddad</t>
  </si>
  <si>
    <t xml:space="preserve">Darci Murray </t>
  </si>
  <si>
    <t>Ju Jane</t>
  </si>
  <si>
    <t>beaumont+</t>
  </si>
  <si>
    <t>6=</t>
  </si>
  <si>
    <t>10th June 2023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</si>
</sst>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47" fontId="1" fillId="4" borderId="3" xfId="0" applyNumberFormat="1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47" fontId="1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2" fontId="1" fillId="0" borderId="39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2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" fontId="1" fillId="0" borderId="25" xfId="0" applyNumberFormat="1" applyFont="1" applyFill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7" fontId="1" fillId="0" borderId="19" xfId="0" applyNumberFormat="1" applyFont="1" applyFill="1" applyBorder="1" applyAlignment="1">
      <alignment horizontal="center"/>
    </xf>
    <xf numFmtId="47" fontId="1" fillId="0" borderId="22" xfId="0" applyNumberFormat="1" applyFont="1" applyFill="1" applyBorder="1" applyAlignment="1">
      <alignment horizontal="center"/>
    </xf>
    <xf numFmtId="47" fontId="1" fillId="0" borderId="25" xfId="0" applyNumberFormat="1" applyFont="1" applyFill="1" applyBorder="1" applyAlignment="1">
      <alignment horizontal="center"/>
    </xf>
    <xf numFmtId="47" fontId="1" fillId="0" borderId="39" xfId="0" applyNumberFormat="1" applyFont="1" applyFill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Fill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47" fontId="1" fillId="6" borderId="27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53" xfId="0" applyFont="1" applyFill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11" borderId="39" xfId="0" applyNumberFormat="1" applyFont="1" applyFill="1" applyBorder="1" applyAlignment="1" applyProtection="1">
      <alignment horizontal="center" vertical="center"/>
      <protection locked="0"/>
    </xf>
    <xf numFmtId="2" fontId="10" fillId="11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47" fontId="2" fillId="0" borderId="3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47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6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4" xfId="1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57" xfId="0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4" fillId="10" borderId="69" xfId="0" applyFont="1" applyFill="1" applyBorder="1" applyAlignment="1">
      <alignment horizontal="left"/>
    </xf>
    <xf numFmtId="0" fontId="4" fillId="10" borderId="70" xfId="0" applyFont="1" applyFill="1" applyBorder="1" applyAlignment="1">
      <alignment horizontal="left"/>
    </xf>
    <xf numFmtId="0" fontId="4" fillId="9" borderId="69" xfId="1" applyFont="1" applyFill="1" applyBorder="1" applyAlignment="1">
      <alignment horizontal="left" vertical="center"/>
    </xf>
    <xf numFmtId="0" fontId="4" fillId="9" borderId="70" xfId="1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8" borderId="71" xfId="0" applyFont="1" applyFill="1" applyBorder="1" applyAlignment="1">
      <alignment horizontal="center"/>
    </xf>
    <xf numFmtId="0" fontId="17" fillId="8" borderId="41" xfId="0" applyFont="1" applyFill="1" applyBorder="1" applyAlignment="1">
      <alignment horizontal="center"/>
    </xf>
    <xf numFmtId="0" fontId="15" fillId="0" borderId="57" xfId="0" applyFont="1" applyBorder="1" applyAlignment="1">
      <alignment horizontal="center" vertical="center"/>
    </xf>
    <xf numFmtId="0" fontId="17" fillId="8" borderId="69" xfId="0" applyFont="1" applyFill="1" applyBorder="1" applyAlignment="1">
      <alignment horizontal="center"/>
    </xf>
    <xf numFmtId="0" fontId="17" fillId="8" borderId="72" xfId="0" applyFont="1" applyFill="1" applyBorder="1" applyAlignment="1">
      <alignment horizontal="center"/>
    </xf>
    <xf numFmtId="0" fontId="17" fillId="8" borderId="70" xfId="0" applyFont="1" applyFill="1" applyBorder="1" applyAlignment="1">
      <alignment horizontal="center"/>
    </xf>
    <xf numFmtId="0" fontId="4" fillId="12" borderId="45" xfId="0" applyFont="1" applyFill="1" applyBorder="1" applyAlignment="1">
      <alignment horizontal="center" vertical="center"/>
    </xf>
    <xf numFmtId="0" fontId="4" fillId="12" borderId="73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69" xfId="0" applyFont="1" applyFill="1" applyBorder="1" applyAlignment="1">
      <alignment horizontal="center" vertical="center"/>
    </xf>
    <xf numFmtId="0" fontId="4" fillId="12" borderId="7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3" borderId="74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74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10" borderId="59" xfId="0" applyFont="1" applyFill="1" applyBorder="1" applyAlignment="1">
      <alignment horizontal="center" vertical="center" wrapText="1"/>
    </xf>
    <xf numFmtId="0" fontId="5" fillId="10" borderId="60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5" fillId="10" borderId="58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 wrapText="1"/>
    </xf>
    <xf numFmtId="0" fontId="1" fillId="5" borderId="63" xfId="0" applyFont="1" applyFill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65" xfId="0" applyFont="1" applyFill="1" applyBorder="1" applyAlignment="1">
      <alignment horizontal="center" vertical="center" wrapText="1"/>
    </xf>
    <xf numFmtId="0" fontId="1" fillId="5" borderId="66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/>
    </xf>
    <xf numFmtId="0" fontId="1" fillId="5" borderId="63" xfId="0" applyFont="1" applyFill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65" xfId="0" applyFont="1" applyFill="1" applyBorder="1" applyAlignment="1">
      <alignment horizontal="center" vertical="center"/>
    </xf>
    <xf numFmtId="0" fontId="1" fillId="5" borderId="66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6" fillId="8" borderId="55" xfId="0" applyFont="1" applyFill="1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0" fillId="8" borderId="60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6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 wrapText="1"/>
    </xf>
    <xf numFmtId="0" fontId="14" fillId="5" borderId="60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0" fillId="5" borderId="59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7" borderId="58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9" borderId="74" xfId="0" applyFont="1" applyFill="1" applyBorder="1" applyAlignment="1">
      <alignment horizontal="center" vertical="center" wrapText="1"/>
    </xf>
    <xf numFmtId="0" fontId="13" fillId="9" borderId="3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 wrapText="1"/>
    </xf>
    <xf numFmtId="0" fontId="13" fillId="8" borderId="58" xfId="0" applyFont="1" applyFill="1" applyBorder="1" applyAlignment="1">
      <alignment horizontal="center" vertical="center" wrapText="1"/>
    </xf>
    <xf numFmtId="0" fontId="6" fillId="8" borderId="60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58" xfId="0" applyFont="1" applyFill="1" applyBorder="1" applyAlignment="1">
      <alignment horizontal="center" vertical="center" wrapText="1"/>
    </xf>
    <xf numFmtId="0" fontId="10" fillId="5" borderId="69" xfId="0" applyFont="1" applyFill="1" applyBorder="1" applyAlignment="1">
      <alignment horizontal="center" vertical="center"/>
    </xf>
    <xf numFmtId="0" fontId="10" fillId="5" borderId="72" xfId="0" applyFont="1" applyFill="1" applyBorder="1" applyAlignment="1">
      <alignment horizontal="center" vertical="center"/>
    </xf>
    <xf numFmtId="0" fontId="10" fillId="5" borderId="70" xfId="0" applyFont="1" applyFill="1" applyBorder="1" applyAlignment="1">
      <alignment horizontal="center" vertical="center"/>
    </xf>
    <xf numFmtId="0" fontId="3" fillId="13" borderId="55" xfId="0" applyFont="1" applyFill="1" applyBorder="1" applyAlignment="1">
      <alignment horizontal="center" vertical="center" wrapText="1"/>
    </xf>
    <xf numFmtId="0" fontId="3" fillId="13" borderId="60" xfId="0" applyFont="1" applyFill="1" applyBorder="1" applyAlignment="1">
      <alignment horizontal="center" vertical="center" wrapText="1"/>
    </xf>
    <xf numFmtId="0" fontId="3" fillId="13" borderId="56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3" borderId="58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5" fillId="9" borderId="55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56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57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8" borderId="35" xfId="0" applyFont="1" applyFill="1" applyBorder="1" applyAlignment="1">
      <alignment horizontal="center" vertical="center" wrapText="1"/>
    </xf>
    <xf numFmtId="0" fontId="13" fillId="8" borderId="43" xfId="0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12" borderId="55" xfId="0" applyFont="1" applyFill="1" applyBorder="1" applyAlignment="1">
      <alignment horizontal="center" vertical="center" wrapText="1"/>
    </xf>
    <xf numFmtId="0" fontId="5" fillId="12" borderId="59" xfId="0" applyFont="1" applyFill="1" applyBorder="1" applyAlignment="1">
      <alignment horizontal="center" vertical="center" wrapText="1"/>
    </xf>
    <xf numFmtId="0" fontId="5" fillId="12" borderId="56" xfId="0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 wrapText="1"/>
    </xf>
    <xf numFmtId="0" fontId="5" fillId="12" borderId="57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5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8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146"/>
  <sheetViews>
    <sheetView topLeftCell="A121" workbookViewId="0">
      <selection activeCell="B3" sqref="B3:E146"/>
    </sheetView>
  </sheetViews>
  <sheetFormatPr defaultColWidth="8.85546875" defaultRowHeight="11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>
      <c r="A1" s="318" t="s">
        <v>103</v>
      </c>
      <c r="B1" s="319"/>
    </row>
    <row r="2" spans="1:11" customFormat="1" ht="12" customHeight="1" thickBot="1">
      <c r="A2" s="316" t="s">
        <v>42</v>
      </c>
      <c r="B2" s="317"/>
    </row>
    <row r="3" spans="1:11" customFormat="1" ht="12" customHeight="1">
      <c r="B3" t="s">
        <v>104</v>
      </c>
      <c r="C3" t="s">
        <v>1</v>
      </c>
      <c r="D3" t="s">
        <v>105</v>
      </c>
      <c r="E3" t="s">
        <v>108</v>
      </c>
    </row>
    <row r="4" spans="1:11" ht="12" customHeight="1">
      <c r="A4" s="30"/>
      <c r="B4" s="30">
        <v>1</v>
      </c>
      <c r="C4" s="30" t="s">
        <v>106</v>
      </c>
      <c r="D4" s="26" t="s">
        <v>107</v>
      </c>
      <c r="E4" s="30" t="s">
        <v>23</v>
      </c>
      <c r="F4" s="26"/>
      <c r="H4" s="28"/>
      <c r="I4" s="28"/>
      <c r="K4" s="28"/>
    </row>
    <row r="5" spans="1:11">
      <c r="B5" s="28">
        <v>31</v>
      </c>
      <c r="C5" s="28" t="s">
        <v>83</v>
      </c>
      <c r="D5" s="27" t="s">
        <v>84</v>
      </c>
      <c r="E5" s="30" t="s">
        <v>27</v>
      </c>
      <c r="H5" s="28"/>
      <c r="I5" s="28"/>
      <c r="K5" s="28"/>
    </row>
    <row r="6" spans="1:11">
      <c r="B6" s="28">
        <v>32</v>
      </c>
      <c r="C6" s="28" t="s">
        <v>109</v>
      </c>
      <c r="D6" s="27" t="s">
        <v>84</v>
      </c>
      <c r="E6" s="30" t="s">
        <v>23</v>
      </c>
      <c r="H6" s="28"/>
      <c r="I6" s="28"/>
      <c r="K6" s="28"/>
    </row>
    <row r="7" spans="1:11">
      <c r="B7" s="28">
        <v>33</v>
      </c>
      <c r="C7" s="28" t="s">
        <v>110</v>
      </c>
      <c r="D7" s="27" t="s">
        <v>84</v>
      </c>
      <c r="E7" s="30" t="s">
        <v>111</v>
      </c>
      <c r="H7" s="28"/>
      <c r="I7" s="28"/>
      <c r="K7" s="28"/>
    </row>
    <row r="8" spans="1:11">
      <c r="B8" s="28">
        <v>44</v>
      </c>
      <c r="C8" s="28" t="s">
        <v>112</v>
      </c>
      <c r="D8" s="27" t="s">
        <v>59</v>
      </c>
      <c r="E8" s="30" t="s">
        <v>113</v>
      </c>
      <c r="H8" s="28"/>
      <c r="I8" s="28"/>
      <c r="K8" s="28"/>
    </row>
    <row r="9" spans="1:11">
      <c r="B9" s="28">
        <v>65</v>
      </c>
      <c r="C9" s="28" t="s">
        <v>114</v>
      </c>
      <c r="D9" s="27" t="s">
        <v>59</v>
      </c>
      <c r="E9" s="30" t="s">
        <v>0</v>
      </c>
      <c r="H9" s="28"/>
      <c r="I9" s="28"/>
      <c r="K9" s="28"/>
    </row>
    <row r="10" spans="1:11">
      <c r="B10" s="28">
        <v>66</v>
      </c>
      <c r="C10" s="28" t="s">
        <v>115</v>
      </c>
      <c r="D10" s="27" t="s">
        <v>59</v>
      </c>
      <c r="E10" s="30" t="s">
        <v>19</v>
      </c>
      <c r="H10" s="28"/>
      <c r="I10" s="28"/>
      <c r="K10" s="28"/>
    </row>
    <row r="11" spans="1:11">
      <c r="B11" s="28">
        <v>67</v>
      </c>
      <c r="C11" s="28" t="s">
        <v>116</v>
      </c>
      <c r="D11" s="27" t="s">
        <v>59</v>
      </c>
      <c r="E11" s="30" t="s">
        <v>23</v>
      </c>
      <c r="H11" s="28"/>
      <c r="I11" s="28"/>
      <c r="K11" s="28"/>
    </row>
    <row r="12" spans="1:11">
      <c r="B12" s="28">
        <v>68</v>
      </c>
      <c r="C12" s="28" t="s">
        <v>117</v>
      </c>
      <c r="D12" s="27" t="s">
        <v>59</v>
      </c>
      <c r="E12" s="30" t="s">
        <v>36</v>
      </c>
      <c r="H12" s="28"/>
      <c r="I12" s="28"/>
      <c r="K12" s="28"/>
    </row>
    <row r="13" spans="1:11">
      <c r="B13" s="28">
        <v>69</v>
      </c>
      <c r="C13" s="28" t="s">
        <v>118</v>
      </c>
      <c r="D13" s="27" t="s">
        <v>59</v>
      </c>
      <c r="E13" s="28" t="s">
        <v>37</v>
      </c>
      <c r="H13" s="28"/>
      <c r="I13" s="28"/>
      <c r="K13" s="28"/>
    </row>
    <row r="14" spans="1:11">
      <c r="B14" s="28">
        <v>70</v>
      </c>
      <c r="C14" s="28" t="s">
        <v>119</v>
      </c>
      <c r="D14" s="27" t="s">
        <v>59</v>
      </c>
      <c r="E14" s="28" t="s">
        <v>33</v>
      </c>
      <c r="H14" s="28"/>
      <c r="I14" s="28"/>
      <c r="K14" s="28"/>
    </row>
    <row r="15" spans="1:11">
      <c r="B15" s="28">
        <v>71</v>
      </c>
      <c r="C15" s="28" t="s">
        <v>120</v>
      </c>
      <c r="D15" s="27" t="s">
        <v>59</v>
      </c>
      <c r="E15" s="28" t="s">
        <v>30</v>
      </c>
      <c r="H15" s="28"/>
      <c r="I15" s="28"/>
      <c r="K15" s="28"/>
    </row>
    <row r="16" spans="1:11">
      <c r="B16" s="28">
        <v>72</v>
      </c>
      <c r="C16" s="28" t="s">
        <v>121</v>
      </c>
      <c r="D16" s="27" t="s">
        <v>59</v>
      </c>
      <c r="E16" s="28" t="s">
        <v>31</v>
      </c>
      <c r="H16" s="28"/>
      <c r="I16" s="28"/>
      <c r="K16" s="28"/>
    </row>
    <row r="17" spans="2:11">
      <c r="B17" s="28">
        <v>75</v>
      </c>
      <c r="C17" s="28" t="s">
        <v>82</v>
      </c>
      <c r="D17" s="27" t="s">
        <v>59</v>
      </c>
      <c r="E17" s="28" t="s">
        <v>0</v>
      </c>
      <c r="H17" s="28"/>
      <c r="I17" s="28"/>
      <c r="K17" s="28"/>
    </row>
    <row r="18" spans="2:11">
      <c r="B18" s="28">
        <v>78</v>
      </c>
      <c r="C18" s="28" t="s">
        <v>122</v>
      </c>
      <c r="D18" s="27" t="s">
        <v>59</v>
      </c>
      <c r="E18" s="28" t="s">
        <v>124</v>
      </c>
      <c r="H18" s="28"/>
      <c r="I18" s="28"/>
      <c r="K18" s="28"/>
    </row>
    <row r="19" spans="2:11">
      <c r="B19" s="28">
        <v>79</v>
      </c>
      <c r="C19" s="28" t="s">
        <v>123</v>
      </c>
      <c r="D19" s="27" t="s">
        <v>59</v>
      </c>
      <c r="E19" s="28" t="s">
        <v>125</v>
      </c>
      <c r="H19" s="28"/>
      <c r="I19" s="28"/>
      <c r="K19" s="28"/>
    </row>
    <row r="20" spans="2:11">
      <c r="B20" s="28">
        <v>83</v>
      </c>
      <c r="C20" s="28" t="s">
        <v>126</v>
      </c>
      <c r="D20" s="27" t="s">
        <v>59</v>
      </c>
      <c r="E20" s="28" t="s">
        <v>19</v>
      </c>
      <c r="H20" s="28"/>
      <c r="I20" s="28"/>
      <c r="K20" s="28"/>
    </row>
    <row r="21" spans="2:11">
      <c r="B21" s="28">
        <v>84</v>
      </c>
      <c r="C21" s="28" t="s">
        <v>127</v>
      </c>
      <c r="D21" s="27" t="s">
        <v>59</v>
      </c>
      <c r="E21" s="28" t="s">
        <v>23</v>
      </c>
      <c r="H21" s="28"/>
      <c r="I21" s="28"/>
      <c r="K21" s="28"/>
    </row>
    <row r="22" spans="2:11">
      <c r="B22" s="28">
        <v>88</v>
      </c>
      <c r="C22" s="28" t="s">
        <v>100</v>
      </c>
      <c r="D22" s="27" t="s">
        <v>59</v>
      </c>
      <c r="E22" s="28" t="s">
        <v>36</v>
      </c>
      <c r="H22" s="28"/>
      <c r="I22" s="28"/>
      <c r="K22" s="28"/>
    </row>
    <row r="23" spans="2:11">
      <c r="B23" s="28">
        <v>90</v>
      </c>
      <c r="C23" s="28" t="s">
        <v>128</v>
      </c>
      <c r="D23" s="27" t="s">
        <v>59</v>
      </c>
      <c r="E23" s="28" t="s">
        <v>37</v>
      </c>
      <c r="H23" s="28"/>
      <c r="I23" s="28"/>
      <c r="K23" s="28"/>
    </row>
    <row r="24" spans="2:11">
      <c r="B24" s="28">
        <v>93</v>
      </c>
      <c r="C24" s="28" t="s">
        <v>96</v>
      </c>
      <c r="D24" s="27" t="s">
        <v>59</v>
      </c>
      <c r="E24" s="28" t="s">
        <v>30</v>
      </c>
      <c r="H24" s="28"/>
      <c r="I24" s="28"/>
      <c r="K24" s="28"/>
    </row>
    <row r="25" spans="2:11">
      <c r="B25" s="28">
        <v>95</v>
      </c>
      <c r="C25" s="28" t="s">
        <v>107</v>
      </c>
      <c r="D25" s="27" t="s">
        <v>59</v>
      </c>
      <c r="E25" s="28" t="s">
        <v>278</v>
      </c>
      <c r="H25" s="28"/>
      <c r="I25" s="28"/>
      <c r="K25" s="28"/>
    </row>
    <row r="26" spans="2:11">
      <c r="B26" s="28">
        <v>112</v>
      </c>
      <c r="C26" s="28" t="s">
        <v>129</v>
      </c>
      <c r="D26" s="27" t="s">
        <v>59</v>
      </c>
      <c r="E26" s="28" t="s">
        <v>34</v>
      </c>
      <c r="H26" s="28"/>
      <c r="I26" s="28"/>
      <c r="K26" s="28"/>
    </row>
    <row r="27" spans="2:11">
      <c r="B27" s="28">
        <v>127</v>
      </c>
      <c r="C27" s="28" t="s">
        <v>130</v>
      </c>
      <c r="D27" s="27" t="s">
        <v>64</v>
      </c>
      <c r="E27" s="28" t="s">
        <v>132</v>
      </c>
      <c r="H27" s="28"/>
      <c r="I27" s="28"/>
      <c r="K27" s="28"/>
    </row>
    <row r="28" spans="2:11">
      <c r="B28" s="28">
        <v>128</v>
      </c>
      <c r="C28" s="28" t="s">
        <v>131</v>
      </c>
      <c r="D28" s="27" t="s">
        <v>64</v>
      </c>
      <c r="E28" s="28" t="s">
        <v>0</v>
      </c>
      <c r="H28" s="28"/>
      <c r="I28" s="28"/>
      <c r="K28" s="28"/>
    </row>
    <row r="29" spans="2:11">
      <c r="B29" s="28">
        <v>130</v>
      </c>
      <c r="C29" s="28" t="s">
        <v>133</v>
      </c>
      <c r="D29" s="27" t="s">
        <v>64</v>
      </c>
      <c r="E29" s="28" t="s">
        <v>134</v>
      </c>
      <c r="H29" s="28"/>
      <c r="I29" s="28"/>
      <c r="K29" s="28"/>
    </row>
    <row r="30" spans="2:11">
      <c r="B30" s="28">
        <v>135</v>
      </c>
      <c r="C30" s="28" t="s">
        <v>135</v>
      </c>
      <c r="D30" s="27" t="s">
        <v>136</v>
      </c>
      <c r="E30" s="28" t="s">
        <v>137</v>
      </c>
      <c r="H30" s="28"/>
      <c r="I30" s="28"/>
      <c r="K30" s="28"/>
    </row>
    <row r="31" spans="2:11">
      <c r="B31" s="28">
        <v>138</v>
      </c>
      <c r="C31" s="28" t="s">
        <v>138</v>
      </c>
      <c r="D31" s="27" t="s">
        <v>65</v>
      </c>
      <c r="E31" s="28" t="s">
        <v>141</v>
      </c>
      <c r="H31" s="28"/>
      <c r="I31" s="28"/>
      <c r="K31" s="28"/>
    </row>
    <row r="32" spans="2:11">
      <c r="B32" s="28">
        <v>139</v>
      </c>
      <c r="C32" s="28" t="s">
        <v>139</v>
      </c>
      <c r="D32" s="27" t="s">
        <v>65</v>
      </c>
      <c r="E32" s="28" t="s">
        <v>142</v>
      </c>
      <c r="H32" s="28"/>
      <c r="I32" s="28"/>
      <c r="K32" s="28"/>
    </row>
    <row r="33" spans="2:11">
      <c r="B33" s="28">
        <v>140</v>
      </c>
      <c r="C33" s="28" t="s">
        <v>140</v>
      </c>
      <c r="D33" s="27" t="s">
        <v>65</v>
      </c>
      <c r="E33" s="28" t="s">
        <v>30</v>
      </c>
      <c r="H33" s="28"/>
      <c r="I33" s="28"/>
      <c r="K33" s="28"/>
    </row>
    <row r="34" spans="2:11">
      <c r="B34" s="28">
        <v>142</v>
      </c>
      <c r="C34" s="28" t="s">
        <v>143</v>
      </c>
      <c r="D34" s="27" t="s">
        <v>65</v>
      </c>
      <c r="E34" s="28" t="s">
        <v>0</v>
      </c>
      <c r="H34" s="28"/>
      <c r="I34" s="28"/>
      <c r="K34" s="28"/>
    </row>
    <row r="35" spans="2:11">
      <c r="B35" s="28">
        <v>143</v>
      </c>
      <c r="C35" s="28" t="s">
        <v>144</v>
      </c>
      <c r="D35" s="27" t="s">
        <v>65</v>
      </c>
      <c r="E35" s="28" t="s">
        <v>0</v>
      </c>
      <c r="H35" s="28"/>
      <c r="I35" s="28"/>
      <c r="K35" s="28"/>
    </row>
    <row r="36" spans="2:11">
      <c r="B36" s="28">
        <v>145</v>
      </c>
      <c r="C36" s="28" t="s">
        <v>145</v>
      </c>
      <c r="D36" s="27" t="s">
        <v>65</v>
      </c>
      <c r="E36" s="28" t="s">
        <v>146</v>
      </c>
      <c r="H36" s="28"/>
      <c r="I36" s="28"/>
      <c r="K36" s="28"/>
    </row>
    <row r="37" spans="2:11">
      <c r="B37" s="28">
        <v>146</v>
      </c>
      <c r="C37" s="28" t="s">
        <v>95</v>
      </c>
      <c r="D37" s="27" t="s">
        <v>65</v>
      </c>
      <c r="E37" s="28" t="s">
        <v>147</v>
      </c>
      <c r="H37" s="28"/>
      <c r="I37" s="28"/>
      <c r="K37" s="28"/>
    </row>
    <row r="38" spans="2:11">
      <c r="B38" s="28">
        <v>148</v>
      </c>
      <c r="C38" s="28" t="s">
        <v>148</v>
      </c>
      <c r="D38" s="27" t="s">
        <v>65</v>
      </c>
      <c r="E38" s="28" t="s">
        <v>149</v>
      </c>
      <c r="H38" s="28"/>
      <c r="I38" s="28"/>
      <c r="K38" s="28"/>
    </row>
    <row r="39" spans="2:11">
      <c r="B39" s="28">
        <v>153</v>
      </c>
      <c r="C39" s="28" t="s">
        <v>150</v>
      </c>
      <c r="D39" s="27" t="s">
        <v>66</v>
      </c>
      <c r="E39" s="28" t="s">
        <v>0</v>
      </c>
      <c r="H39" s="28"/>
      <c r="I39" s="28"/>
      <c r="K39" s="28"/>
    </row>
    <row r="40" spans="2:11">
      <c r="B40" s="28">
        <v>154</v>
      </c>
      <c r="C40" s="28" t="s">
        <v>151</v>
      </c>
      <c r="D40" s="27" t="s">
        <v>66</v>
      </c>
      <c r="E40" s="28" t="s">
        <v>19</v>
      </c>
      <c r="H40" s="28"/>
      <c r="I40" s="28"/>
      <c r="K40" s="28"/>
    </row>
    <row r="41" spans="2:11">
      <c r="B41" s="28">
        <v>157</v>
      </c>
      <c r="C41" s="28" t="s">
        <v>152</v>
      </c>
      <c r="D41" s="27" t="s">
        <v>66</v>
      </c>
      <c r="E41" s="28" t="s">
        <v>0</v>
      </c>
      <c r="H41" s="28"/>
      <c r="I41" s="28"/>
      <c r="K41" s="28"/>
    </row>
    <row r="42" spans="2:11">
      <c r="B42" s="28">
        <v>180</v>
      </c>
      <c r="C42" s="28" t="s">
        <v>153</v>
      </c>
      <c r="D42" s="27" t="s">
        <v>88</v>
      </c>
      <c r="E42" s="28" t="s">
        <v>36</v>
      </c>
      <c r="H42" s="28"/>
      <c r="I42" s="28"/>
      <c r="K42" s="28"/>
    </row>
    <row r="43" spans="2:11">
      <c r="B43" s="28">
        <v>182</v>
      </c>
      <c r="C43" s="28" t="s">
        <v>154</v>
      </c>
      <c r="D43" s="27" t="s">
        <v>88</v>
      </c>
      <c r="E43" s="28" t="s">
        <v>31</v>
      </c>
      <c r="H43" s="28"/>
      <c r="I43" s="28"/>
      <c r="K43" s="28"/>
    </row>
    <row r="44" spans="2:11">
      <c r="B44" s="28">
        <v>208</v>
      </c>
      <c r="C44" s="28" t="s">
        <v>155</v>
      </c>
      <c r="D44" s="27" t="s">
        <v>81</v>
      </c>
      <c r="E44" s="28" t="s">
        <v>141</v>
      </c>
      <c r="H44" s="28"/>
      <c r="I44" s="28"/>
      <c r="K44" s="28"/>
    </row>
    <row r="45" spans="2:11">
      <c r="B45" s="28">
        <v>209</v>
      </c>
      <c r="C45" s="28" t="s">
        <v>156</v>
      </c>
      <c r="D45" s="27" t="s">
        <v>81</v>
      </c>
      <c r="E45" s="28" t="s">
        <v>23</v>
      </c>
      <c r="H45" s="28"/>
      <c r="I45" s="28"/>
      <c r="K45" s="28"/>
    </row>
    <row r="46" spans="2:11">
      <c r="B46" s="28">
        <v>210</v>
      </c>
      <c r="C46" s="28" t="s">
        <v>107</v>
      </c>
      <c r="E46" s="28" t="s">
        <v>278</v>
      </c>
      <c r="H46" s="28"/>
      <c r="I46" s="28"/>
      <c r="K46" s="28"/>
    </row>
    <row r="47" spans="2:11">
      <c r="B47" s="28">
        <v>211</v>
      </c>
      <c r="C47" s="28" t="s">
        <v>157</v>
      </c>
      <c r="D47" s="27" t="s">
        <v>81</v>
      </c>
      <c r="E47" s="28" t="s">
        <v>159</v>
      </c>
      <c r="H47" s="28"/>
      <c r="I47" s="28"/>
      <c r="K47" s="28"/>
    </row>
    <row r="48" spans="2:11">
      <c r="B48" s="28">
        <v>212</v>
      </c>
      <c r="C48" s="28" t="s">
        <v>158</v>
      </c>
      <c r="D48" s="27" t="s">
        <v>81</v>
      </c>
      <c r="E48" s="28" t="s">
        <v>36</v>
      </c>
      <c r="H48" s="28"/>
      <c r="I48" s="28"/>
      <c r="K48" s="28"/>
    </row>
    <row r="49" spans="2:11">
      <c r="B49" s="28">
        <v>216</v>
      </c>
      <c r="C49" s="28" t="s">
        <v>160</v>
      </c>
      <c r="D49" s="27" t="s">
        <v>81</v>
      </c>
      <c r="E49" s="28" t="s">
        <v>31</v>
      </c>
      <c r="H49" s="28"/>
      <c r="I49" s="28"/>
      <c r="K49" s="28"/>
    </row>
    <row r="50" spans="2:11">
      <c r="B50" s="28">
        <v>217</v>
      </c>
      <c r="C50" s="28" t="s">
        <v>161</v>
      </c>
      <c r="D50" s="27" t="s">
        <v>81</v>
      </c>
      <c r="E50" s="28" t="s">
        <v>111</v>
      </c>
      <c r="H50" s="28"/>
      <c r="I50" s="28"/>
      <c r="K50" s="28"/>
    </row>
    <row r="51" spans="2:11">
      <c r="B51" s="28">
        <v>226</v>
      </c>
      <c r="C51" s="28" t="s">
        <v>162</v>
      </c>
      <c r="D51" s="27" t="s">
        <v>163</v>
      </c>
      <c r="E51" s="28" t="s">
        <v>23</v>
      </c>
      <c r="H51" s="28"/>
      <c r="I51" s="28"/>
      <c r="K51" s="28"/>
    </row>
    <row r="52" spans="2:11">
      <c r="B52" s="28">
        <v>252</v>
      </c>
      <c r="C52" s="28" t="s">
        <v>164</v>
      </c>
      <c r="D52" s="27" t="s">
        <v>165</v>
      </c>
      <c r="E52" s="28" t="s">
        <v>159</v>
      </c>
      <c r="H52" s="28"/>
      <c r="I52" s="28"/>
      <c r="K52" s="28"/>
    </row>
    <row r="53" spans="2:11">
      <c r="B53" s="28">
        <v>254</v>
      </c>
      <c r="C53" s="28" t="s">
        <v>166</v>
      </c>
      <c r="D53" s="27" t="s">
        <v>165</v>
      </c>
      <c r="E53" s="28" t="s">
        <v>167</v>
      </c>
      <c r="H53" s="28"/>
      <c r="I53" s="28"/>
      <c r="K53" s="28"/>
    </row>
    <row r="54" spans="2:11">
      <c r="B54" s="28">
        <v>259</v>
      </c>
      <c r="C54" s="28" t="s">
        <v>168</v>
      </c>
      <c r="D54" s="27" t="s">
        <v>165</v>
      </c>
      <c r="E54" s="28" t="s">
        <v>23</v>
      </c>
      <c r="H54" s="28"/>
      <c r="I54" s="28"/>
      <c r="K54" s="28"/>
    </row>
    <row r="55" spans="2:11">
      <c r="B55" s="28">
        <v>261</v>
      </c>
      <c r="C55" s="28" t="s">
        <v>169</v>
      </c>
      <c r="D55" s="27" t="s">
        <v>165</v>
      </c>
      <c r="E55" s="28" t="s">
        <v>31</v>
      </c>
      <c r="H55" s="28"/>
      <c r="I55" s="28"/>
      <c r="K55" s="28"/>
    </row>
    <row r="56" spans="2:11">
      <c r="B56" s="28">
        <v>266</v>
      </c>
      <c r="C56" s="28" t="s">
        <v>170</v>
      </c>
      <c r="D56" s="27" t="s">
        <v>171</v>
      </c>
      <c r="E56" s="28" t="s">
        <v>0</v>
      </c>
      <c r="H56" s="28"/>
      <c r="I56" s="28"/>
      <c r="K56" s="28"/>
    </row>
    <row r="57" spans="2:11">
      <c r="B57" s="28">
        <v>267</v>
      </c>
      <c r="C57" s="28" t="s">
        <v>172</v>
      </c>
      <c r="D57" s="27" t="s">
        <v>171</v>
      </c>
      <c r="E57" s="28" t="s">
        <v>125</v>
      </c>
      <c r="H57" s="28"/>
      <c r="I57" s="28"/>
      <c r="K57" s="28"/>
    </row>
    <row r="58" spans="2:11">
      <c r="B58" s="28">
        <v>268</v>
      </c>
      <c r="C58" s="28" t="s">
        <v>173</v>
      </c>
      <c r="D58" s="27" t="s">
        <v>171</v>
      </c>
      <c r="E58" s="28" t="s">
        <v>33</v>
      </c>
      <c r="H58" s="28"/>
      <c r="I58" s="28"/>
      <c r="K58" s="28"/>
    </row>
    <row r="59" spans="2:11">
      <c r="B59" s="28">
        <v>269</v>
      </c>
      <c r="C59" s="28" t="s">
        <v>67</v>
      </c>
      <c r="D59" s="27" t="s">
        <v>171</v>
      </c>
      <c r="E59" s="28" t="s">
        <v>31</v>
      </c>
      <c r="H59" s="28"/>
      <c r="I59" s="28"/>
      <c r="K59" s="28"/>
    </row>
    <row r="60" spans="2:11">
      <c r="B60" s="28">
        <v>299</v>
      </c>
      <c r="C60" s="28" t="s">
        <v>174</v>
      </c>
      <c r="D60" s="27" t="s">
        <v>175</v>
      </c>
      <c r="E60" s="28" t="s">
        <v>37</v>
      </c>
      <c r="H60" s="28"/>
      <c r="I60" s="28"/>
      <c r="K60" s="28"/>
    </row>
    <row r="61" spans="2:11">
      <c r="B61" s="28">
        <v>301</v>
      </c>
      <c r="C61" s="28" t="s">
        <v>176</v>
      </c>
      <c r="D61" s="27" t="s">
        <v>175</v>
      </c>
      <c r="E61" s="28" t="s">
        <v>159</v>
      </c>
      <c r="H61" s="28"/>
      <c r="I61" s="28"/>
      <c r="K61" s="28"/>
    </row>
    <row r="62" spans="2:11">
      <c r="B62" s="28">
        <v>327</v>
      </c>
      <c r="C62" s="28" t="s">
        <v>177</v>
      </c>
      <c r="D62" s="27" t="s">
        <v>178</v>
      </c>
      <c r="E62" s="28" t="s">
        <v>23</v>
      </c>
      <c r="H62" s="28"/>
      <c r="I62" s="28"/>
      <c r="K62" s="28"/>
    </row>
    <row r="63" spans="2:11">
      <c r="B63" s="28">
        <v>342</v>
      </c>
      <c r="C63" s="28" t="s">
        <v>179</v>
      </c>
      <c r="D63" s="27" t="s">
        <v>180</v>
      </c>
      <c r="E63" s="28" t="s">
        <v>0</v>
      </c>
      <c r="H63" s="28"/>
      <c r="I63" s="28"/>
      <c r="K63" s="28"/>
    </row>
    <row r="64" spans="2:11">
      <c r="B64" s="28">
        <v>343</v>
      </c>
      <c r="C64" s="28" t="s">
        <v>181</v>
      </c>
      <c r="D64" s="27" t="s">
        <v>180</v>
      </c>
      <c r="E64" s="28" t="s">
        <v>27</v>
      </c>
      <c r="H64" s="28"/>
      <c r="I64" s="28"/>
      <c r="K64" s="28"/>
    </row>
    <row r="65" spans="2:11">
      <c r="B65" s="28">
        <v>347</v>
      </c>
      <c r="C65" s="28" t="s">
        <v>182</v>
      </c>
      <c r="D65" s="27" t="s">
        <v>183</v>
      </c>
      <c r="E65" s="28" t="s">
        <v>0</v>
      </c>
      <c r="H65" s="28"/>
      <c r="I65" s="28"/>
      <c r="K65" s="28"/>
    </row>
    <row r="66" spans="2:11">
      <c r="B66" s="28">
        <v>360</v>
      </c>
      <c r="C66" s="28" t="s">
        <v>184</v>
      </c>
      <c r="D66" s="27" t="s">
        <v>185</v>
      </c>
      <c r="E66" s="28" t="s">
        <v>167</v>
      </c>
      <c r="H66" s="28"/>
      <c r="I66" s="28"/>
      <c r="K66" s="28"/>
    </row>
    <row r="67" spans="2:11">
      <c r="B67" s="28">
        <v>364</v>
      </c>
      <c r="C67" s="28" t="s">
        <v>186</v>
      </c>
      <c r="D67" s="27" t="s">
        <v>187</v>
      </c>
      <c r="E67" s="28" t="s">
        <v>27</v>
      </c>
      <c r="H67" s="28"/>
      <c r="I67" s="28"/>
      <c r="K67" s="28"/>
    </row>
    <row r="68" spans="2:11">
      <c r="B68" s="28">
        <v>365</v>
      </c>
      <c r="C68" s="28" t="s">
        <v>188</v>
      </c>
      <c r="D68" s="27" t="s">
        <v>187</v>
      </c>
      <c r="E68" s="28" t="s">
        <v>189</v>
      </c>
      <c r="H68" s="28"/>
      <c r="I68" s="28"/>
      <c r="K68" s="28"/>
    </row>
    <row r="69" spans="2:11">
      <c r="B69" s="28">
        <v>377</v>
      </c>
      <c r="C69" s="28" t="s">
        <v>190</v>
      </c>
      <c r="D69" s="27" t="s">
        <v>60</v>
      </c>
      <c r="E69" s="28" t="s">
        <v>111</v>
      </c>
      <c r="H69" s="28"/>
      <c r="I69" s="28"/>
      <c r="K69" s="28"/>
    </row>
    <row r="70" spans="2:11">
      <c r="B70" s="28">
        <v>379</v>
      </c>
      <c r="C70" s="28" t="s">
        <v>191</v>
      </c>
      <c r="D70" s="27" t="s">
        <v>60</v>
      </c>
      <c r="E70" s="28" t="s">
        <v>125</v>
      </c>
      <c r="H70" s="28"/>
      <c r="I70" s="28"/>
      <c r="K70" s="28"/>
    </row>
    <row r="71" spans="2:11">
      <c r="B71" s="28">
        <v>380</v>
      </c>
      <c r="C71" s="28" t="s">
        <v>192</v>
      </c>
      <c r="D71" s="27" t="s">
        <v>60</v>
      </c>
      <c r="E71" s="28" t="s">
        <v>113</v>
      </c>
      <c r="H71" s="28"/>
      <c r="I71" s="28"/>
      <c r="K71" s="28"/>
    </row>
    <row r="72" spans="2:11">
      <c r="B72" s="28">
        <v>381</v>
      </c>
      <c r="C72" s="28" t="s">
        <v>193</v>
      </c>
      <c r="D72" s="27" t="s">
        <v>60</v>
      </c>
      <c r="E72" s="28" t="s">
        <v>113</v>
      </c>
      <c r="H72" s="28"/>
      <c r="I72" s="28"/>
      <c r="K72" s="28"/>
    </row>
    <row r="73" spans="2:11">
      <c r="B73" s="28">
        <v>383</v>
      </c>
      <c r="C73" s="28" t="s">
        <v>194</v>
      </c>
      <c r="D73" s="27" t="s">
        <v>60</v>
      </c>
      <c r="E73" s="28" t="s">
        <v>195</v>
      </c>
      <c r="H73" s="28"/>
      <c r="I73" s="28"/>
      <c r="K73" s="28"/>
    </row>
    <row r="74" spans="2:11">
      <c r="B74" s="28">
        <v>387</v>
      </c>
      <c r="C74" s="28" t="s">
        <v>196</v>
      </c>
      <c r="D74" s="27" t="s">
        <v>68</v>
      </c>
      <c r="E74" s="28" t="s">
        <v>0</v>
      </c>
    </row>
    <row r="75" spans="2:11">
      <c r="B75" s="28">
        <v>395</v>
      </c>
      <c r="C75" s="28" t="s">
        <v>107</v>
      </c>
      <c r="E75" s="28" t="s">
        <v>278</v>
      </c>
    </row>
    <row r="76" spans="2:11">
      <c r="B76" s="28">
        <v>396</v>
      </c>
      <c r="C76" s="28" t="s">
        <v>198</v>
      </c>
      <c r="D76" s="27" t="s">
        <v>85</v>
      </c>
      <c r="E76" s="28" t="s">
        <v>125</v>
      </c>
    </row>
    <row r="77" spans="2:11">
      <c r="B77" s="28">
        <v>397</v>
      </c>
      <c r="C77" s="28" t="s">
        <v>199</v>
      </c>
      <c r="D77" s="27" t="s">
        <v>85</v>
      </c>
      <c r="E77" s="28" t="s">
        <v>37</v>
      </c>
    </row>
    <row r="78" spans="2:11">
      <c r="B78" s="28">
        <v>398</v>
      </c>
      <c r="C78" s="28" t="s">
        <v>200</v>
      </c>
      <c r="D78" s="27" t="s">
        <v>85</v>
      </c>
      <c r="E78" s="28" t="s">
        <v>201</v>
      </c>
    </row>
    <row r="79" spans="2:11">
      <c r="B79" s="28">
        <v>403</v>
      </c>
      <c r="C79" s="28" t="s">
        <v>202</v>
      </c>
      <c r="D79" s="27" t="s">
        <v>85</v>
      </c>
      <c r="E79" s="28" t="s">
        <v>19</v>
      </c>
    </row>
    <row r="80" spans="2:11">
      <c r="B80" s="28">
        <v>404</v>
      </c>
      <c r="C80" s="28" t="s">
        <v>203</v>
      </c>
      <c r="D80" s="27" t="s">
        <v>85</v>
      </c>
      <c r="E80" s="28" t="s">
        <v>149</v>
      </c>
    </row>
    <row r="81" spans="2:5">
      <c r="B81" s="28">
        <v>415</v>
      </c>
      <c r="C81" s="28" t="s">
        <v>204</v>
      </c>
      <c r="D81" s="27" t="s">
        <v>205</v>
      </c>
      <c r="E81" s="28" t="s">
        <v>19</v>
      </c>
    </row>
    <row r="82" spans="2:5">
      <c r="B82" s="28">
        <v>420</v>
      </c>
      <c r="C82" s="28" t="s">
        <v>206</v>
      </c>
      <c r="D82" s="27" t="s">
        <v>62</v>
      </c>
      <c r="E82" s="28" t="s">
        <v>210</v>
      </c>
    </row>
    <row r="83" spans="2:5">
      <c r="B83" s="28">
        <v>421</v>
      </c>
      <c r="C83" s="28" t="s">
        <v>207</v>
      </c>
      <c r="D83" s="27" t="s">
        <v>62</v>
      </c>
      <c r="E83" s="28" t="s">
        <v>33</v>
      </c>
    </row>
    <row r="84" spans="2:5">
      <c r="B84" s="28">
        <v>422</v>
      </c>
      <c r="C84" s="28" t="s">
        <v>208</v>
      </c>
      <c r="D84" s="27" t="s">
        <v>62</v>
      </c>
      <c r="E84" s="28" t="s">
        <v>31</v>
      </c>
    </row>
    <row r="85" spans="2:5">
      <c r="B85" s="28">
        <v>423</v>
      </c>
      <c r="C85" s="28" t="s">
        <v>209</v>
      </c>
      <c r="D85" s="27" t="s">
        <v>62</v>
      </c>
      <c r="E85" s="28" t="s">
        <v>0</v>
      </c>
    </row>
    <row r="86" spans="2:5">
      <c r="B86" s="28">
        <v>424</v>
      </c>
      <c r="C86" s="28" t="s">
        <v>61</v>
      </c>
      <c r="D86" s="27" t="s">
        <v>62</v>
      </c>
      <c r="E86" s="28" t="s">
        <v>113</v>
      </c>
    </row>
    <row r="87" spans="2:5">
      <c r="B87" s="28">
        <v>431</v>
      </c>
      <c r="C87" s="28" t="s">
        <v>211</v>
      </c>
      <c r="D87" s="27" t="s">
        <v>62</v>
      </c>
      <c r="E87" s="28" t="s">
        <v>113</v>
      </c>
    </row>
    <row r="88" spans="2:5">
      <c r="B88" s="28">
        <v>456</v>
      </c>
      <c r="C88" s="28" t="s">
        <v>212</v>
      </c>
      <c r="D88" s="27" t="s">
        <v>213</v>
      </c>
      <c r="E88" s="28" t="s">
        <v>125</v>
      </c>
    </row>
    <row r="89" spans="2:5">
      <c r="B89" s="28">
        <v>457</v>
      </c>
      <c r="C89" s="28" t="s">
        <v>214</v>
      </c>
      <c r="D89" s="27" t="s">
        <v>213</v>
      </c>
      <c r="E89" s="28" t="s">
        <v>159</v>
      </c>
    </row>
    <row r="90" spans="2:5">
      <c r="B90" s="28">
        <v>463</v>
      </c>
      <c r="C90" s="28" t="s">
        <v>215</v>
      </c>
      <c r="D90" s="27" t="s">
        <v>213</v>
      </c>
      <c r="E90" s="28" t="s">
        <v>19</v>
      </c>
    </row>
    <row r="91" spans="2:5">
      <c r="B91" s="28">
        <v>464</v>
      </c>
      <c r="C91" s="28" t="s">
        <v>216</v>
      </c>
      <c r="D91" s="27" t="s">
        <v>213</v>
      </c>
      <c r="E91" s="28" t="s">
        <v>159</v>
      </c>
    </row>
    <row r="92" spans="2:5">
      <c r="B92" s="28">
        <v>465</v>
      </c>
      <c r="C92" s="28" t="s">
        <v>217</v>
      </c>
      <c r="D92" s="27" t="s">
        <v>213</v>
      </c>
      <c r="E92" s="28" t="s">
        <v>220</v>
      </c>
    </row>
    <row r="93" spans="2:5">
      <c r="B93" s="28">
        <v>466</v>
      </c>
      <c r="C93" s="28" t="s">
        <v>218</v>
      </c>
      <c r="D93" s="27" t="s">
        <v>213</v>
      </c>
      <c r="E93" s="28" t="s">
        <v>27</v>
      </c>
    </row>
    <row r="94" spans="2:5">
      <c r="B94" s="28">
        <v>467</v>
      </c>
      <c r="C94" s="28" t="s">
        <v>219</v>
      </c>
      <c r="D94" s="27" t="s">
        <v>213</v>
      </c>
      <c r="E94" s="28" t="s">
        <v>124</v>
      </c>
    </row>
    <row r="95" spans="2:5">
      <c r="B95" s="28">
        <v>473</v>
      </c>
      <c r="C95" s="28" t="s">
        <v>69</v>
      </c>
      <c r="D95" s="27" t="s">
        <v>221</v>
      </c>
      <c r="E95" s="28" t="s">
        <v>159</v>
      </c>
    </row>
    <row r="96" spans="2:5">
      <c r="B96" s="28">
        <v>477</v>
      </c>
      <c r="C96" s="28" t="s">
        <v>222</v>
      </c>
      <c r="D96" s="27" t="s">
        <v>221</v>
      </c>
      <c r="E96" s="28" t="s">
        <v>149</v>
      </c>
    </row>
    <row r="97" spans="2:5">
      <c r="B97" s="28">
        <v>479</v>
      </c>
      <c r="C97" s="28" t="s">
        <v>223</v>
      </c>
      <c r="D97" s="27" t="s">
        <v>224</v>
      </c>
      <c r="E97" s="28" t="s">
        <v>0</v>
      </c>
    </row>
    <row r="98" spans="2:5">
      <c r="B98" s="28">
        <v>492</v>
      </c>
      <c r="C98" s="28" t="s">
        <v>225</v>
      </c>
      <c r="D98" s="27" t="s">
        <v>71</v>
      </c>
      <c r="E98" s="28" t="s">
        <v>33</v>
      </c>
    </row>
    <row r="99" spans="2:5">
      <c r="B99" s="28">
        <v>495</v>
      </c>
      <c r="C99" s="28" t="s">
        <v>226</v>
      </c>
      <c r="D99" s="27" t="s">
        <v>71</v>
      </c>
      <c r="E99" s="28" t="s">
        <v>34</v>
      </c>
    </row>
    <row r="100" spans="2:5">
      <c r="B100" s="28">
        <v>497</v>
      </c>
      <c r="C100" s="28" t="s">
        <v>89</v>
      </c>
      <c r="D100" s="27" t="s">
        <v>71</v>
      </c>
      <c r="E100" s="28" t="s">
        <v>125</v>
      </c>
    </row>
    <row r="101" spans="2:5">
      <c r="B101" s="28">
        <v>498</v>
      </c>
      <c r="C101" s="28" t="s">
        <v>227</v>
      </c>
      <c r="D101" s="27" t="s">
        <v>71</v>
      </c>
      <c r="E101" s="28" t="s">
        <v>19</v>
      </c>
    </row>
    <row r="102" spans="2:5">
      <c r="B102" s="28">
        <v>509</v>
      </c>
      <c r="C102" s="28" t="s">
        <v>70</v>
      </c>
      <c r="D102" s="27" t="s">
        <v>71</v>
      </c>
      <c r="E102" s="28" t="s">
        <v>0</v>
      </c>
    </row>
    <row r="103" spans="2:5">
      <c r="B103" s="28">
        <v>510</v>
      </c>
      <c r="C103" s="28" t="s">
        <v>228</v>
      </c>
      <c r="D103" s="27" t="s">
        <v>71</v>
      </c>
      <c r="E103" s="28" t="s">
        <v>0</v>
      </c>
    </row>
    <row r="104" spans="2:5">
      <c r="B104" s="28">
        <v>513</v>
      </c>
      <c r="C104" s="28" t="s">
        <v>229</v>
      </c>
      <c r="D104" s="27" t="s">
        <v>71</v>
      </c>
      <c r="E104" s="28" t="s">
        <v>230</v>
      </c>
    </row>
    <row r="105" spans="2:5">
      <c r="B105" s="28">
        <v>518</v>
      </c>
      <c r="C105" s="28" t="s">
        <v>231</v>
      </c>
      <c r="D105" s="27" t="s">
        <v>232</v>
      </c>
      <c r="E105" s="28" t="s">
        <v>125</v>
      </c>
    </row>
    <row r="106" spans="2:5">
      <c r="B106" s="28">
        <v>531</v>
      </c>
      <c r="C106" s="28" t="s">
        <v>233</v>
      </c>
      <c r="D106" s="27" t="s">
        <v>72</v>
      </c>
      <c r="E106" s="28" t="s">
        <v>167</v>
      </c>
    </row>
    <row r="107" spans="2:5">
      <c r="B107" s="28">
        <v>542</v>
      </c>
      <c r="C107" s="28" t="s">
        <v>234</v>
      </c>
      <c r="D107" s="27" t="s">
        <v>72</v>
      </c>
      <c r="E107" s="28" t="s">
        <v>31</v>
      </c>
    </row>
    <row r="108" spans="2:5">
      <c r="B108" s="28">
        <v>543</v>
      </c>
      <c r="C108" s="28" t="s">
        <v>235</v>
      </c>
      <c r="D108" s="27" t="s">
        <v>72</v>
      </c>
      <c r="E108" s="28" t="s">
        <v>23</v>
      </c>
    </row>
    <row r="109" spans="2:5">
      <c r="B109" s="28">
        <v>550</v>
      </c>
      <c r="C109" s="28" t="s">
        <v>236</v>
      </c>
      <c r="D109" s="27" t="s">
        <v>101</v>
      </c>
      <c r="E109" s="28" t="s">
        <v>30</v>
      </c>
    </row>
    <row r="110" spans="2:5">
      <c r="B110" s="28">
        <v>555</v>
      </c>
      <c r="C110" s="28" t="s">
        <v>237</v>
      </c>
      <c r="D110" s="27" t="s">
        <v>238</v>
      </c>
      <c r="E110" s="28" t="s">
        <v>19</v>
      </c>
    </row>
    <row r="111" spans="2:5">
      <c r="B111" s="28">
        <v>557</v>
      </c>
      <c r="C111" s="28" t="s">
        <v>239</v>
      </c>
      <c r="D111" s="27" t="s">
        <v>240</v>
      </c>
      <c r="E111" s="28" t="s">
        <v>19</v>
      </c>
    </row>
    <row r="112" spans="2:5">
      <c r="B112" s="28">
        <v>558</v>
      </c>
      <c r="C112" s="28" t="s">
        <v>241</v>
      </c>
      <c r="D112" s="27" t="s">
        <v>240</v>
      </c>
      <c r="E112" s="28" t="s">
        <v>242</v>
      </c>
    </row>
    <row r="113" spans="2:5">
      <c r="B113" s="28">
        <v>568</v>
      </c>
      <c r="C113" s="28" t="s">
        <v>73</v>
      </c>
      <c r="D113" s="27" t="s">
        <v>243</v>
      </c>
      <c r="E113" s="28" t="s">
        <v>0</v>
      </c>
    </row>
    <row r="114" spans="2:5">
      <c r="B114" s="28">
        <v>569</v>
      </c>
      <c r="C114" s="28" t="s">
        <v>94</v>
      </c>
      <c r="D114" s="27" t="s">
        <v>243</v>
      </c>
      <c r="E114" s="28" t="s">
        <v>23</v>
      </c>
    </row>
    <row r="115" spans="2:5">
      <c r="B115" s="28">
        <v>570</v>
      </c>
      <c r="C115" s="28" t="s">
        <v>244</v>
      </c>
      <c r="D115" s="27" t="s">
        <v>243</v>
      </c>
      <c r="E115" s="28" t="s">
        <v>210</v>
      </c>
    </row>
    <row r="116" spans="2:5">
      <c r="B116" s="28">
        <v>571</v>
      </c>
      <c r="C116" s="28" t="s">
        <v>97</v>
      </c>
      <c r="D116" s="27" t="s">
        <v>243</v>
      </c>
      <c r="E116" s="28" t="s">
        <v>35</v>
      </c>
    </row>
    <row r="117" spans="2:5">
      <c r="B117" s="28">
        <v>572</v>
      </c>
      <c r="C117" s="28" t="s">
        <v>245</v>
      </c>
      <c r="D117" s="27" t="s">
        <v>243</v>
      </c>
      <c r="E117" s="28" t="s">
        <v>159</v>
      </c>
    </row>
    <row r="118" spans="2:5">
      <c r="B118" s="28">
        <v>573</v>
      </c>
      <c r="C118" s="28" t="s">
        <v>246</v>
      </c>
      <c r="D118" s="27" t="s">
        <v>243</v>
      </c>
      <c r="E118" s="28" t="s">
        <v>35</v>
      </c>
    </row>
    <row r="119" spans="2:5">
      <c r="B119" s="28">
        <v>574</v>
      </c>
      <c r="C119" s="28" t="s">
        <v>247</v>
      </c>
      <c r="D119" s="27" t="s">
        <v>243</v>
      </c>
      <c r="E119" s="28" t="s">
        <v>113</v>
      </c>
    </row>
    <row r="120" spans="2:5">
      <c r="B120" s="28">
        <v>611</v>
      </c>
      <c r="C120" s="28" t="s">
        <v>86</v>
      </c>
      <c r="D120" s="27" t="s">
        <v>248</v>
      </c>
      <c r="E120" s="28" t="s">
        <v>250</v>
      </c>
    </row>
    <row r="121" spans="2:5">
      <c r="B121" s="28">
        <v>612</v>
      </c>
      <c r="C121" s="28" t="s">
        <v>99</v>
      </c>
      <c r="D121" s="27" t="s">
        <v>249</v>
      </c>
      <c r="E121" s="28" t="s">
        <v>37</v>
      </c>
    </row>
    <row r="122" spans="2:5">
      <c r="B122" s="28">
        <v>620</v>
      </c>
      <c r="C122" s="28" t="s">
        <v>251</v>
      </c>
      <c r="D122" s="27" t="s">
        <v>248</v>
      </c>
      <c r="E122" s="28" t="s">
        <v>23</v>
      </c>
    </row>
    <row r="123" spans="2:5">
      <c r="B123" s="28">
        <v>677</v>
      </c>
      <c r="C123" s="28" t="s">
        <v>252</v>
      </c>
      <c r="D123" s="27" t="s">
        <v>253</v>
      </c>
      <c r="E123" s="28" t="s">
        <v>30</v>
      </c>
    </row>
    <row r="124" spans="2:5">
      <c r="B124" s="28">
        <v>680</v>
      </c>
      <c r="C124" s="28" t="s">
        <v>254</v>
      </c>
      <c r="D124" s="27" t="s">
        <v>253</v>
      </c>
      <c r="E124" s="28" t="s">
        <v>159</v>
      </c>
    </row>
    <row r="125" spans="2:5">
      <c r="B125" s="28">
        <v>687</v>
      </c>
      <c r="C125" s="28" t="s">
        <v>255</v>
      </c>
      <c r="D125" s="27" t="s">
        <v>253</v>
      </c>
      <c r="E125" s="28" t="s">
        <v>33</v>
      </c>
    </row>
    <row r="126" spans="2:5">
      <c r="B126" s="28">
        <v>688</v>
      </c>
      <c r="C126" s="28" t="s">
        <v>256</v>
      </c>
      <c r="D126" s="27" t="s">
        <v>253</v>
      </c>
      <c r="E126" s="28" t="s">
        <v>125</v>
      </c>
    </row>
    <row r="127" spans="2:5">
      <c r="B127" s="28">
        <v>694</v>
      </c>
      <c r="C127" s="28" t="s">
        <v>257</v>
      </c>
      <c r="D127" s="27" t="s">
        <v>74</v>
      </c>
      <c r="E127" s="28" t="s">
        <v>19</v>
      </c>
    </row>
    <row r="128" spans="2:5">
      <c r="B128" s="28">
        <v>703</v>
      </c>
      <c r="C128" s="28" t="s">
        <v>258</v>
      </c>
      <c r="D128" s="27" t="s">
        <v>259</v>
      </c>
      <c r="E128" s="28" t="s">
        <v>260</v>
      </c>
    </row>
    <row r="129" spans="2:5">
      <c r="B129" s="28">
        <v>705</v>
      </c>
      <c r="C129" s="28" t="s">
        <v>261</v>
      </c>
      <c r="D129" s="27" t="s">
        <v>259</v>
      </c>
      <c r="E129" s="28" t="s">
        <v>19</v>
      </c>
    </row>
    <row r="130" spans="2:5">
      <c r="B130" s="28">
        <v>716</v>
      </c>
      <c r="C130" s="28" t="s">
        <v>262</v>
      </c>
      <c r="D130" s="27" t="s">
        <v>63</v>
      </c>
      <c r="E130" s="28" t="s">
        <v>142</v>
      </c>
    </row>
    <row r="131" spans="2:5">
      <c r="B131" s="28">
        <v>718</v>
      </c>
      <c r="C131" s="28" t="s">
        <v>263</v>
      </c>
      <c r="D131" s="27" t="s">
        <v>63</v>
      </c>
      <c r="E131" s="28" t="s">
        <v>0</v>
      </c>
    </row>
    <row r="132" spans="2:5">
      <c r="B132" s="28">
        <v>721</v>
      </c>
      <c r="C132" s="28" t="s">
        <v>264</v>
      </c>
      <c r="D132" s="27" t="s">
        <v>63</v>
      </c>
      <c r="E132" s="28" t="s">
        <v>265</v>
      </c>
    </row>
    <row r="133" spans="2:5">
      <c r="B133" s="28">
        <v>756</v>
      </c>
      <c r="C133" s="28" t="s">
        <v>266</v>
      </c>
      <c r="D133" s="27" t="s">
        <v>267</v>
      </c>
      <c r="E133" s="28" t="s">
        <v>268</v>
      </c>
    </row>
    <row r="134" spans="2:5">
      <c r="B134" s="28">
        <v>773</v>
      </c>
      <c r="C134" s="28" t="s">
        <v>91</v>
      </c>
      <c r="D134" s="27" t="s">
        <v>92</v>
      </c>
      <c r="E134" s="28" t="s">
        <v>23</v>
      </c>
    </row>
    <row r="135" spans="2:5">
      <c r="B135" s="28">
        <v>778</v>
      </c>
      <c r="C135" s="28" t="s">
        <v>269</v>
      </c>
      <c r="D135" s="27" t="s">
        <v>92</v>
      </c>
      <c r="E135" s="28" t="s">
        <v>0</v>
      </c>
    </row>
    <row r="136" spans="2:5">
      <c r="B136" s="28">
        <v>779</v>
      </c>
      <c r="C136" s="28" t="s">
        <v>270</v>
      </c>
      <c r="D136" s="27" t="s">
        <v>92</v>
      </c>
      <c r="E136" s="28" t="s">
        <v>31</v>
      </c>
    </row>
    <row r="137" spans="2:5">
      <c r="B137" s="28">
        <v>784</v>
      </c>
      <c r="C137" s="28" t="s">
        <v>75</v>
      </c>
      <c r="D137" s="27" t="s">
        <v>76</v>
      </c>
      <c r="E137" s="28" t="s">
        <v>149</v>
      </c>
    </row>
    <row r="138" spans="2:5">
      <c r="B138" s="28">
        <v>785</v>
      </c>
      <c r="C138" s="28" t="s">
        <v>271</v>
      </c>
      <c r="D138" s="27" t="s">
        <v>77</v>
      </c>
      <c r="E138" s="28" t="s">
        <v>0</v>
      </c>
    </row>
    <row r="139" spans="2:5">
      <c r="B139" s="28">
        <v>786</v>
      </c>
      <c r="C139" s="28" t="s">
        <v>272</v>
      </c>
      <c r="D139" s="27" t="s">
        <v>77</v>
      </c>
      <c r="E139" s="28" t="s">
        <v>149</v>
      </c>
    </row>
    <row r="140" spans="2:5">
      <c r="B140" s="28">
        <v>793</v>
      </c>
      <c r="C140" s="28" t="s">
        <v>273</v>
      </c>
      <c r="D140" s="27" t="s">
        <v>98</v>
      </c>
      <c r="E140" s="28" t="s">
        <v>0</v>
      </c>
    </row>
    <row r="141" spans="2:5">
      <c r="B141" s="28">
        <v>795</v>
      </c>
      <c r="C141" s="28" t="s">
        <v>274</v>
      </c>
      <c r="D141" s="27" t="s">
        <v>98</v>
      </c>
      <c r="E141" s="28" t="s">
        <v>37</v>
      </c>
    </row>
    <row r="142" spans="2:5">
      <c r="B142" s="28">
        <v>806</v>
      </c>
      <c r="C142" s="28" t="s">
        <v>78</v>
      </c>
      <c r="D142" s="27" t="s">
        <v>79</v>
      </c>
      <c r="E142" s="28" t="s">
        <v>125</v>
      </c>
    </row>
    <row r="143" spans="2:5">
      <c r="B143" s="28">
        <v>809</v>
      </c>
      <c r="C143" s="28" t="s">
        <v>275</v>
      </c>
      <c r="D143" s="27" t="s">
        <v>79</v>
      </c>
      <c r="E143" s="28" t="s">
        <v>30</v>
      </c>
    </row>
    <row r="144" spans="2:5">
      <c r="B144" s="28">
        <v>818</v>
      </c>
      <c r="C144" s="28" t="s">
        <v>276</v>
      </c>
      <c r="D144" s="27" t="s">
        <v>90</v>
      </c>
      <c r="E144" s="28" t="s">
        <v>0</v>
      </c>
    </row>
    <row r="145" spans="2:5">
      <c r="B145" s="28">
        <v>819</v>
      </c>
      <c r="C145" s="28" t="s">
        <v>277</v>
      </c>
      <c r="D145" s="27" t="s">
        <v>90</v>
      </c>
      <c r="E145" s="28" t="s">
        <v>27</v>
      </c>
    </row>
    <row r="146" spans="2:5">
      <c r="B146" s="28">
        <v>828</v>
      </c>
      <c r="C146" s="28" t="s">
        <v>93</v>
      </c>
      <c r="D146" s="27" t="s">
        <v>80</v>
      </c>
      <c r="E146" s="28" t="s">
        <v>23</v>
      </c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D18" zoomScale="125" zoomScaleNormal="125" workbookViewId="0">
      <selection activeCell="O11" sqref="O1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9.28515625" style="162" hidden="1" customWidth="1"/>
    <col min="17" max="18" width="9.7109375" style="50" hidden="1" customWidth="1"/>
    <col min="19" max="19" width="12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2.7109375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30</v>
      </c>
      <c r="D2" s="393"/>
      <c r="E2" s="445" t="s">
        <v>2</v>
      </c>
      <c r="F2" s="398"/>
      <c r="G2" s="39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7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52" t="s">
        <v>7</v>
      </c>
      <c r="F3" s="453"/>
      <c r="G3" s="453"/>
      <c r="H3" s="110" t="str">
        <f>IFERROR(VLOOKUP($J3,$Y$2:$AB$34,2,0),"")</f>
        <v>Sienna Zarili</v>
      </c>
      <c r="I3" s="222" t="str">
        <f>IFERROR(VLOOKUP($J3,$Y$2:$AB$34,3,0),"")</f>
        <v>Beaumont</v>
      </c>
      <c r="J3" s="258">
        <v>71</v>
      </c>
      <c r="K3" s="259">
        <v>3.73</v>
      </c>
      <c r="L3" s="174" t="str">
        <f>IF($K3=$D$44,"Equal",IF($K3&gt;=$D$44,IF($K3&gt;0,"NEW","" )," "))</f>
        <v xml:space="preserve"> </v>
      </c>
      <c r="M3" s="175" t="str">
        <f>IF($K3&gt;=$D$45,IF($K3&gt;0,"YES","" )," ")</f>
        <v xml:space="preserve"> </v>
      </c>
      <c r="N3" s="176" t="str">
        <f>IF($K3&gt;=$D$46,IF($K3&gt;0,"YES","" )," ")</f>
        <v xml:space="preserve"> </v>
      </c>
      <c r="O3" s="69">
        <f>IF(K3&gt;0,RANK(K3,$K$3:$K$34,0),"No Jumper")</f>
        <v>14</v>
      </c>
      <c r="P3" s="158">
        <f>K3</f>
        <v>3.73</v>
      </c>
      <c r="Q3" s="87" t="str">
        <f t="shared" ref="Q3:R34" si="0">H3</f>
        <v>Sienna Zarili</v>
      </c>
      <c r="R3" s="87" t="str">
        <f t="shared" si="0"/>
        <v>Beaumont</v>
      </c>
      <c r="S3" s="58">
        <f>J3</f>
        <v>71</v>
      </c>
      <c r="T3" s="391"/>
      <c r="U3" s="449"/>
      <c r="V3" s="450"/>
      <c r="W3" s="451"/>
      <c r="X3" s="390"/>
      <c r="Y3" s="267">
        <v>71</v>
      </c>
      <c r="Z3" s="268" t="s">
        <v>120</v>
      </c>
      <c r="AA3" s="277" t="s">
        <v>59</v>
      </c>
    </row>
    <row r="4" spans="1:27" ht="9.9499999999999993" customHeight="1">
      <c r="A4" s="390"/>
      <c r="B4" s="390"/>
      <c r="C4" s="394"/>
      <c r="D4" s="395"/>
      <c r="E4" s="454"/>
      <c r="F4" s="455"/>
      <c r="G4" s="455"/>
      <c r="H4" s="110" t="str">
        <f>IFERROR(VLOOKUP($J4,$Y$2:$AB$34,2,0),"")</f>
        <v>Alicia Gibson</v>
      </c>
      <c r="I4" s="110" t="str">
        <f>IFERROR(VLOOKUP($J4,$Y$2:$AB$34,3,0),"")</f>
        <v>Beaumont</v>
      </c>
      <c r="J4" s="260">
        <v>93</v>
      </c>
      <c r="K4" s="261">
        <v>4.12</v>
      </c>
      <c r="L4" s="177" t="str">
        <f t="shared" ref="L4:L46" si="1">IF($K4=$D$44,"Equal",IF($K4&gt;=$D$44,IF($K4&gt;0,"NEW","" )," "))</f>
        <v xml:space="preserve"> </v>
      </c>
      <c r="M4" s="178" t="str">
        <f t="shared" ref="M4:M46" si="2">IF($K4&gt;=$D$45,IF($K4&gt;0,"YES","" )," ")</f>
        <v xml:space="preserve"> </v>
      </c>
      <c r="N4" s="179" t="str">
        <f t="shared" ref="N4:N46" si="3">IF($K4&gt;=$D$46,IF($K4&gt;0,"YES","" )," ")</f>
        <v xml:space="preserve"> </v>
      </c>
      <c r="O4" s="74">
        <f t="shared" ref="O4:O33" si="4">IF(K4&gt;0,RANK(K4,$K$3:$K$34,0),"No Jumper")</f>
        <v>11</v>
      </c>
      <c r="P4" s="159">
        <f t="shared" ref="P4:P34" si="5">K4</f>
        <v>4.12</v>
      </c>
      <c r="Q4" s="86" t="str">
        <f t="shared" si="0"/>
        <v>Alicia Gibson</v>
      </c>
      <c r="R4" s="86" t="str">
        <f t="shared" si="0"/>
        <v>Beaumont</v>
      </c>
      <c r="S4" s="63">
        <f t="shared" ref="S4:S34" si="6">J4</f>
        <v>93</v>
      </c>
      <c r="T4" s="391"/>
      <c r="U4" s="416" t="s">
        <v>20</v>
      </c>
      <c r="V4" s="417"/>
      <c r="W4" s="418"/>
      <c r="X4" s="390"/>
      <c r="Y4" s="267">
        <v>93</v>
      </c>
      <c r="Z4" s="268" t="s">
        <v>96</v>
      </c>
      <c r="AA4" s="277" t="s">
        <v>59</v>
      </c>
    </row>
    <row r="5" spans="1:27" ht="9.9499999999999993" customHeight="1">
      <c r="A5" s="390"/>
      <c r="B5" s="390"/>
      <c r="C5" s="394"/>
      <c r="D5" s="395"/>
      <c r="E5" s="454"/>
      <c r="F5" s="455"/>
      <c r="G5" s="455"/>
      <c r="H5" s="110" t="str">
        <f t="shared" ref="H5:H34" si="7">IFERROR(VLOOKUP($J5,$Y$2:$AB$34,2,0),"")</f>
        <v>Dyllis Osei - Agyemang</v>
      </c>
      <c r="I5" s="110" t="str">
        <f t="shared" ref="I5:I34" si="8">IFERROR(VLOOKUP($J5,$Y$2:$AB$34,3,0),"")</f>
        <v>Bishop's Hatfield Girls' School</v>
      </c>
      <c r="J5" s="260">
        <v>146</v>
      </c>
      <c r="K5" s="261">
        <v>4.08</v>
      </c>
      <c r="L5" s="177" t="str">
        <f t="shared" si="1"/>
        <v xml:space="preserve"> </v>
      </c>
      <c r="M5" s="178" t="str">
        <f t="shared" si="2"/>
        <v xml:space="preserve"> </v>
      </c>
      <c r="N5" s="179" t="str">
        <f t="shared" si="3"/>
        <v xml:space="preserve"> </v>
      </c>
      <c r="O5" s="74">
        <f t="shared" si="4"/>
        <v>12</v>
      </c>
      <c r="P5" s="159">
        <f t="shared" si="5"/>
        <v>4.08</v>
      </c>
      <c r="Q5" s="86" t="str">
        <f t="shared" si="0"/>
        <v>Dyllis Osei - Agyemang</v>
      </c>
      <c r="R5" s="86" t="str">
        <f t="shared" si="0"/>
        <v>Bishop's Hatfield Girls' School</v>
      </c>
      <c r="S5" s="63">
        <f t="shared" si="6"/>
        <v>146</v>
      </c>
      <c r="T5" s="391"/>
      <c r="U5" s="419"/>
      <c r="V5" s="420"/>
      <c r="W5" s="421"/>
      <c r="X5" s="390"/>
      <c r="Y5" s="267">
        <v>140</v>
      </c>
      <c r="Z5" s="268" t="s">
        <v>140</v>
      </c>
      <c r="AA5" s="277" t="s">
        <v>65</v>
      </c>
    </row>
    <row r="6" spans="1:27" ht="9.9499999999999993" customHeight="1">
      <c r="A6" s="390"/>
      <c r="B6" s="390"/>
      <c r="C6" s="394"/>
      <c r="D6" s="395"/>
      <c r="E6" s="454"/>
      <c r="F6" s="455"/>
      <c r="G6" s="455"/>
      <c r="H6" s="110" t="str">
        <f t="shared" si="7"/>
        <v>Sedona  De Silva</v>
      </c>
      <c r="I6" s="110" t="str">
        <f t="shared" si="8"/>
        <v>Habs Girls</v>
      </c>
      <c r="J6" s="260">
        <v>211</v>
      </c>
      <c r="K6" s="261">
        <v>4.6399999999999997</v>
      </c>
      <c r="L6" s="177" t="str">
        <f t="shared" si="1"/>
        <v xml:space="preserve"> </v>
      </c>
      <c r="M6" s="178" t="str">
        <f t="shared" si="2"/>
        <v xml:space="preserve"> </v>
      </c>
      <c r="N6" s="179" t="str">
        <f t="shared" si="3"/>
        <v xml:space="preserve"> </v>
      </c>
      <c r="O6" s="74">
        <f t="shared" si="4"/>
        <v>3</v>
      </c>
      <c r="P6" s="159">
        <f t="shared" si="5"/>
        <v>4.6399999999999997</v>
      </c>
      <c r="Q6" s="86" t="str">
        <f t="shared" si="0"/>
        <v>Sedona  De Silva</v>
      </c>
      <c r="R6" s="86" t="str">
        <f t="shared" si="0"/>
        <v>Habs Girls</v>
      </c>
      <c r="S6" s="63">
        <f t="shared" si="6"/>
        <v>211</v>
      </c>
      <c r="T6" s="391"/>
      <c r="U6" s="419"/>
      <c r="V6" s="420"/>
      <c r="W6" s="421"/>
      <c r="X6" s="390"/>
      <c r="Y6" s="267">
        <v>146</v>
      </c>
      <c r="Z6" s="268" t="s">
        <v>95</v>
      </c>
      <c r="AA6" s="277" t="s">
        <v>65</v>
      </c>
    </row>
    <row r="7" spans="1:27" ht="9.9499999999999993" customHeight="1">
      <c r="A7" s="390"/>
      <c r="B7" s="390"/>
      <c r="C7" s="394"/>
      <c r="D7" s="395"/>
      <c r="E7" s="454"/>
      <c r="F7" s="455"/>
      <c r="G7" s="455"/>
      <c r="H7" s="110" t="str">
        <f t="shared" si="7"/>
        <v>Emily Rapley</v>
      </c>
      <c r="I7" s="110" t="str">
        <f t="shared" si="8"/>
        <v>Hitchin Girls' School</v>
      </c>
      <c r="J7" s="260">
        <v>252</v>
      </c>
      <c r="K7" s="261">
        <v>4.57</v>
      </c>
      <c r="L7" s="177" t="str">
        <f t="shared" si="1"/>
        <v xml:space="preserve"> </v>
      </c>
      <c r="M7" s="178" t="str">
        <f t="shared" si="2"/>
        <v xml:space="preserve"> </v>
      </c>
      <c r="N7" s="179" t="str">
        <f t="shared" si="3"/>
        <v xml:space="preserve"> </v>
      </c>
      <c r="O7" s="74">
        <f t="shared" si="4"/>
        <v>4</v>
      </c>
      <c r="P7" s="159">
        <f t="shared" si="5"/>
        <v>4.57</v>
      </c>
      <c r="Q7" s="86" t="str">
        <f t="shared" si="0"/>
        <v>Emily Rapley</v>
      </c>
      <c r="R7" s="86" t="str">
        <f t="shared" si="0"/>
        <v>Hitchin Girls' School</v>
      </c>
      <c r="S7" s="63">
        <f t="shared" si="6"/>
        <v>252</v>
      </c>
      <c r="T7" s="391"/>
      <c r="U7" s="416" t="s">
        <v>25</v>
      </c>
      <c r="V7" s="417"/>
      <c r="W7" s="418"/>
      <c r="X7" s="390"/>
      <c r="Y7" s="267">
        <v>211</v>
      </c>
      <c r="Z7" s="268" t="s">
        <v>157</v>
      </c>
      <c r="AA7" s="277" t="s">
        <v>81</v>
      </c>
    </row>
    <row r="8" spans="1:27" ht="9.9499999999999993" customHeight="1">
      <c r="A8" s="390"/>
      <c r="B8" s="390"/>
      <c r="C8" s="394"/>
      <c r="D8" s="395"/>
      <c r="E8" s="454"/>
      <c r="F8" s="455"/>
      <c r="G8" s="455"/>
      <c r="H8" s="110" t="str">
        <f t="shared" si="7"/>
        <v>Edythe Oughton</v>
      </c>
      <c r="I8" s="110" t="str">
        <f t="shared" si="8"/>
        <v>Hitchin Girls' School</v>
      </c>
      <c r="J8" s="260">
        <v>254</v>
      </c>
      <c r="K8" s="261">
        <v>4.25</v>
      </c>
      <c r="L8" s="177" t="str">
        <f t="shared" si="1"/>
        <v xml:space="preserve"> </v>
      </c>
      <c r="M8" s="178" t="str">
        <f t="shared" si="2"/>
        <v xml:space="preserve"> </v>
      </c>
      <c r="N8" s="179" t="str">
        <f t="shared" si="3"/>
        <v xml:space="preserve"> </v>
      </c>
      <c r="O8" s="74">
        <f t="shared" si="4"/>
        <v>10</v>
      </c>
      <c r="P8" s="159">
        <f t="shared" si="5"/>
        <v>4.25</v>
      </c>
      <c r="Q8" s="86" t="str">
        <f t="shared" si="0"/>
        <v>Edythe Oughton</v>
      </c>
      <c r="R8" s="86" t="str">
        <f t="shared" si="0"/>
        <v>Hitchin Girls' School</v>
      </c>
      <c r="S8" s="63">
        <f t="shared" si="6"/>
        <v>254</v>
      </c>
      <c r="T8" s="391"/>
      <c r="U8" s="419"/>
      <c r="V8" s="420"/>
      <c r="W8" s="421"/>
      <c r="X8" s="390"/>
      <c r="Y8" s="267">
        <v>252</v>
      </c>
      <c r="Z8" s="268" t="s">
        <v>164</v>
      </c>
      <c r="AA8" s="277" t="s">
        <v>165</v>
      </c>
    </row>
    <row r="9" spans="1:27" ht="9.9499999999999993" customHeight="1">
      <c r="A9" s="390"/>
      <c r="B9" s="390"/>
      <c r="C9" s="394"/>
      <c r="D9" s="395"/>
      <c r="E9" s="454"/>
      <c r="F9" s="455"/>
      <c r="G9" s="455"/>
      <c r="H9" s="110" t="str">
        <f t="shared" si="7"/>
        <v xml:space="preserve">Autumn  Rana </v>
      </c>
      <c r="I9" s="110" t="str">
        <f t="shared" si="8"/>
        <v>Parmiter’s School</v>
      </c>
      <c r="J9" s="260">
        <v>360</v>
      </c>
      <c r="K9" s="261">
        <v>4.4800000000000004</v>
      </c>
      <c r="L9" s="177" t="str">
        <f t="shared" si="1"/>
        <v xml:space="preserve"> </v>
      </c>
      <c r="M9" s="178" t="str">
        <f t="shared" si="2"/>
        <v xml:space="preserve"> </v>
      </c>
      <c r="N9" s="179" t="str">
        <f t="shared" si="3"/>
        <v xml:space="preserve"> </v>
      </c>
      <c r="O9" s="74">
        <f t="shared" si="4"/>
        <v>7</v>
      </c>
      <c r="P9" s="159">
        <f t="shared" si="5"/>
        <v>4.4800000000000004</v>
      </c>
      <c r="Q9" s="86" t="str">
        <f t="shared" si="0"/>
        <v xml:space="preserve">Autumn  Rana </v>
      </c>
      <c r="R9" s="86" t="str">
        <f t="shared" si="0"/>
        <v>Parmiter’s School</v>
      </c>
      <c r="S9" s="63">
        <f t="shared" si="6"/>
        <v>360</v>
      </c>
      <c r="T9" s="391"/>
      <c r="U9" s="419"/>
      <c r="V9" s="420"/>
      <c r="W9" s="421"/>
      <c r="X9" s="390"/>
      <c r="Y9" s="267">
        <v>254</v>
      </c>
      <c r="Z9" s="268" t="s">
        <v>166</v>
      </c>
      <c r="AA9" s="277" t="s">
        <v>165</v>
      </c>
    </row>
    <row r="10" spans="1:27" ht="9.9499999999999993" customHeight="1">
      <c r="A10" s="390"/>
      <c r="B10" s="390"/>
      <c r="C10" s="394"/>
      <c r="D10" s="395"/>
      <c r="E10" s="454"/>
      <c r="F10" s="455"/>
      <c r="G10" s="455"/>
      <c r="H10" s="110" t="str">
        <f t="shared" si="7"/>
        <v>Eleanor Josse</v>
      </c>
      <c r="I10" s="110" t="str">
        <f t="shared" si="8"/>
        <v>Roundwood Park School</v>
      </c>
      <c r="J10" s="260">
        <v>464</v>
      </c>
      <c r="K10" s="261">
        <v>4.4800000000000004</v>
      </c>
      <c r="L10" s="177" t="str">
        <f t="shared" si="1"/>
        <v xml:space="preserve"> </v>
      </c>
      <c r="M10" s="178" t="str">
        <f t="shared" si="2"/>
        <v xml:space="preserve"> </v>
      </c>
      <c r="N10" s="179" t="str">
        <f t="shared" si="3"/>
        <v xml:space="preserve"> </v>
      </c>
      <c r="O10" s="74">
        <v>8</v>
      </c>
      <c r="P10" s="159">
        <f t="shared" si="5"/>
        <v>4.4800000000000004</v>
      </c>
      <c r="Q10" s="86" t="str">
        <f t="shared" si="0"/>
        <v>Eleanor Josse</v>
      </c>
      <c r="R10" s="86" t="str">
        <f t="shared" si="0"/>
        <v>Roundwood Park School</v>
      </c>
      <c r="S10" s="63">
        <f t="shared" si="6"/>
        <v>464</v>
      </c>
      <c r="T10" s="391"/>
      <c r="U10" s="351" t="s">
        <v>24</v>
      </c>
      <c r="V10" s="352"/>
      <c r="W10" s="353"/>
      <c r="X10" s="390"/>
      <c r="Y10" s="267">
        <v>301</v>
      </c>
      <c r="Z10" s="268" t="s">
        <v>176</v>
      </c>
      <c r="AA10" s="277" t="s">
        <v>175</v>
      </c>
    </row>
    <row r="11" spans="1:27" ht="9.9499999999999993" customHeight="1">
      <c r="A11" s="390"/>
      <c r="B11" s="390"/>
      <c r="C11" s="394"/>
      <c r="D11" s="395"/>
      <c r="E11" s="454"/>
      <c r="F11" s="455"/>
      <c r="G11" s="455"/>
      <c r="H11" s="110" t="str">
        <f t="shared" si="7"/>
        <v>Rose Cook</v>
      </c>
      <c r="I11" s="110" t="str">
        <f t="shared" si="8"/>
        <v>Saint John Henry Newman school</v>
      </c>
      <c r="J11" s="260">
        <v>473</v>
      </c>
      <c r="K11" s="261">
        <v>4.8499999999999996</v>
      </c>
      <c r="L11" s="177" t="str">
        <f t="shared" si="1"/>
        <v xml:space="preserve"> </v>
      </c>
      <c r="M11" s="178" t="str">
        <f t="shared" si="2"/>
        <v xml:space="preserve"> </v>
      </c>
      <c r="N11" s="179" t="str">
        <f t="shared" si="3"/>
        <v xml:space="preserve"> </v>
      </c>
      <c r="O11" s="74">
        <f t="shared" si="4"/>
        <v>1</v>
      </c>
      <c r="P11" s="159">
        <f t="shared" si="5"/>
        <v>4.8499999999999996</v>
      </c>
      <c r="Q11" s="86" t="str">
        <f t="shared" si="0"/>
        <v>Rose Cook</v>
      </c>
      <c r="R11" s="86" t="str">
        <f t="shared" si="0"/>
        <v>Saint John Henry Newman school</v>
      </c>
      <c r="S11" s="63">
        <f t="shared" si="6"/>
        <v>473</v>
      </c>
      <c r="T11" s="391"/>
      <c r="U11" s="354"/>
      <c r="V11" s="355"/>
      <c r="W11" s="356"/>
      <c r="X11" s="390"/>
      <c r="Y11" s="267">
        <v>360</v>
      </c>
      <c r="Z11" s="268" t="s">
        <v>184</v>
      </c>
      <c r="AA11" s="277" t="s">
        <v>185</v>
      </c>
    </row>
    <row r="12" spans="1:27" ht="9.9499999999999993" customHeight="1">
      <c r="A12" s="390"/>
      <c r="B12" s="390"/>
      <c r="C12" s="394"/>
      <c r="D12" s="395"/>
      <c r="E12" s="454"/>
      <c r="F12" s="455"/>
      <c r="G12" s="455"/>
      <c r="H12" s="110" t="str">
        <f t="shared" si="7"/>
        <v>Emily Wines</v>
      </c>
      <c r="I12" s="110" t="str">
        <f t="shared" si="8"/>
        <v>Simon Balle School</v>
      </c>
      <c r="J12" s="260">
        <v>531</v>
      </c>
      <c r="K12" s="261">
        <v>4.51</v>
      </c>
      <c r="L12" s="177" t="str">
        <f t="shared" si="1"/>
        <v xml:space="preserve"> </v>
      </c>
      <c r="M12" s="178" t="str">
        <f t="shared" si="2"/>
        <v xml:space="preserve"> </v>
      </c>
      <c r="N12" s="179" t="str">
        <f t="shared" si="3"/>
        <v xml:space="preserve"> </v>
      </c>
      <c r="O12" s="74">
        <f t="shared" si="4"/>
        <v>5</v>
      </c>
      <c r="P12" s="159">
        <f t="shared" si="5"/>
        <v>4.51</v>
      </c>
      <c r="Q12" s="86" t="str">
        <f t="shared" si="0"/>
        <v>Emily Wines</v>
      </c>
      <c r="R12" s="86" t="str">
        <f t="shared" si="0"/>
        <v>Simon Balle School</v>
      </c>
      <c r="S12" s="63">
        <f t="shared" si="6"/>
        <v>531</v>
      </c>
      <c r="T12" s="391"/>
      <c r="U12" s="357"/>
      <c r="V12" s="358"/>
      <c r="W12" s="359"/>
      <c r="X12" s="390"/>
      <c r="Y12" s="267"/>
      <c r="Z12" s="268"/>
      <c r="AA12" s="277"/>
    </row>
    <row r="13" spans="1:27" ht="9.9499999999999993" customHeight="1">
      <c r="A13" s="390"/>
      <c r="B13" s="390"/>
      <c r="C13" s="394"/>
      <c r="D13" s="395"/>
      <c r="E13" s="454"/>
      <c r="F13" s="455"/>
      <c r="G13" s="455"/>
      <c r="H13" s="33" t="str">
        <f t="shared" si="7"/>
        <v>Darya Vayzert</v>
      </c>
      <c r="I13" s="20" t="str">
        <f t="shared" si="8"/>
        <v>Sir John Lawes</v>
      </c>
      <c r="J13" s="260">
        <v>550</v>
      </c>
      <c r="K13" s="261">
        <v>4.49</v>
      </c>
      <c r="L13" s="177" t="str">
        <f t="shared" si="1"/>
        <v xml:space="preserve"> </v>
      </c>
      <c r="M13" s="178" t="str">
        <f t="shared" si="2"/>
        <v xml:space="preserve"> </v>
      </c>
      <c r="N13" s="179" t="str">
        <f t="shared" si="3"/>
        <v xml:space="preserve"> </v>
      </c>
      <c r="O13" s="74">
        <f t="shared" si="4"/>
        <v>6</v>
      </c>
      <c r="P13" s="159">
        <f t="shared" si="5"/>
        <v>4.49</v>
      </c>
      <c r="Q13" s="86" t="str">
        <f t="shared" si="0"/>
        <v>Darya Vayzert</v>
      </c>
      <c r="R13" s="86" t="str">
        <f t="shared" si="0"/>
        <v>Sir John Lawes</v>
      </c>
      <c r="S13" s="63">
        <f t="shared" si="6"/>
        <v>550</v>
      </c>
      <c r="T13" s="391"/>
      <c r="U13" s="351"/>
      <c r="V13" s="352"/>
      <c r="W13" s="353"/>
      <c r="X13" s="390"/>
      <c r="Y13" s="267">
        <v>464</v>
      </c>
      <c r="Z13" s="268" t="s">
        <v>216</v>
      </c>
      <c r="AA13" s="277" t="s">
        <v>213</v>
      </c>
    </row>
    <row r="14" spans="1:27" ht="9.9499999999999993" customHeight="1">
      <c r="A14" s="390"/>
      <c r="B14" s="390"/>
      <c r="C14" s="394"/>
      <c r="D14" s="395"/>
      <c r="E14" s="454"/>
      <c r="F14" s="455"/>
      <c r="G14" s="455"/>
      <c r="H14" s="33" t="str">
        <f t="shared" si="7"/>
        <v>Verity Fuge</v>
      </c>
      <c r="I14" s="20" t="str">
        <f t="shared" si="8"/>
        <v xml:space="preserve">St Albans High School For Girls </v>
      </c>
      <c r="J14" s="260">
        <v>572</v>
      </c>
      <c r="K14" s="261">
        <v>4.6500000000000004</v>
      </c>
      <c r="L14" s="177" t="str">
        <f t="shared" si="1"/>
        <v xml:space="preserve"> </v>
      </c>
      <c r="M14" s="178" t="str">
        <f t="shared" si="2"/>
        <v xml:space="preserve"> </v>
      </c>
      <c r="N14" s="179" t="str">
        <f t="shared" si="3"/>
        <v xml:space="preserve"> </v>
      </c>
      <c r="O14" s="74">
        <f t="shared" si="4"/>
        <v>2</v>
      </c>
      <c r="P14" s="159">
        <f t="shared" si="5"/>
        <v>4.6500000000000004</v>
      </c>
      <c r="Q14" s="86" t="str">
        <f t="shared" si="0"/>
        <v>Verity Fuge</v>
      </c>
      <c r="R14" s="86" t="str">
        <f t="shared" si="0"/>
        <v xml:space="preserve">St Albans High School For Girls </v>
      </c>
      <c r="S14" s="63">
        <f t="shared" si="6"/>
        <v>572</v>
      </c>
      <c r="T14" s="391"/>
      <c r="U14" s="354"/>
      <c r="V14" s="355"/>
      <c r="W14" s="356"/>
      <c r="X14" s="390"/>
      <c r="Y14" s="267">
        <v>473</v>
      </c>
      <c r="Z14" s="268" t="s">
        <v>69</v>
      </c>
      <c r="AA14" s="277" t="s">
        <v>221</v>
      </c>
    </row>
    <row r="15" spans="1:27" ht="9.9499999999999993" customHeight="1">
      <c r="A15" s="390"/>
      <c r="B15" s="390"/>
      <c r="C15" s="394"/>
      <c r="D15" s="395"/>
      <c r="E15" s="454"/>
      <c r="F15" s="455"/>
      <c r="G15" s="455"/>
      <c r="H15" s="33" t="str">
        <f t="shared" si="7"/>
        <v>Ciara Evans</v>
      </c>
      <c r="I15" s="20" t="str">
        <f t="shared" si="8"/>
        <v>St Michaels Catholic High School</v>
      </c>
      <c r="J15" s="260">
        <v>677</v>
      </c>
      <c r="K15" s="261">
        <v>4.34</v>
      </c>
      <c r="L15" s="177" t="str">
        <f t="shared" si="1"/>
        <v xml:space="preserve"> </v>
      </c>
      <c r="M15" s="178" t="str">
        <f t="shared" si="2"/>
        <v xml:space="preserve"> </v>
      </c>
      <c r="N15" s="179" t="str">
        <f t="shared" si="3"/>
        <v xml:space="preserve"> </v>
      </c>
      <c r="O15" s="74">
        <f t="shared" si="4"/>
        <v>9</v>
      </c>
      <c r="P15" s="159">
        <f t="shared" si="5"/>
        <v>4.34</v>
      </c>
      <c r="Q15" s="86" t="str">
        <f t="shared" si="0"/>
        <v>Ciara Evans</v>
      </c>
      <c r="R15" s="86" t="str">
        <f t="shared" si="0"/>
        <v>St Michaels Catholic High School</v>
      </c>
      <c r="S15" s="63">
        <f t="shared" si="6"/>
        <v>677</v>
      </c>
      <c r="T15" s="391"/>
      <c r="U15" s="357"/>
      <c r="V15" s="358"/>
      <c r="W15" s="359"/>
      <c r="X15" s="390"/>
      <c r="Y15" s="267">
        <v>531</v>
      </c>
      <c r="Z15" s="268" t="s">
        <v>233</v>
      </c>
      <c r="AA15" s="277" t="s">
        <v>72</v>
      </c>
    </row>
    <row r="16" spans="1:27" ht="9.9499999999999993" customHeight="1">
      <c r="A16" s="390"/>
      <c r="B16" s="390"/>
      <c r="C16" s="394"/>
      <c r="D16" s="395"/>
      <c r="E16" s="454"/>
      <c r="F16" s="455"/>
      <c r="G16" s="455"/>
      <c r="H16" s="35" t="str">
        <f t="shared" si="7"/>
        <v>Zoe Kelly</v>
      </c>
      <c r="I16" s="224" t="str">
        <f t="shared" si="8"/>
        <v>The Adeyfield Academy</v>
      </c>
      <c r="J16" s="260">
        <v>721</v>
      </c>
      <c r="K16" s="261">
        <v>3.87</v>
      </c>
      <c r="L16" s="177" t="str">
        <f t="shared" si="1"/>
        <v xml:space="preserve"> </v>
      </c>
      <c r="M16" s="178" t="str">
        <f t="shared" si="2"/>
        <v xml:space="preserve"> </v>
      </c>
      <c r="N16" s="179" t="str">
        <f t="shared" si="3"/>
        <v xml:space="preserve"> </v>
      </c>
      <c r="O16" s="74">
        <f t="shared" si="4"/>
        <v>13</v>
      </c>
      <c r="P16" s="159">
        <f t="shared" si="5"/>
        <v>3.87</v>
      </c>
      <c r="Q16" s="86" t="str">
        <f t="shared" si="0"/>
        <v>Zoe Kelly</v>
      </c>
      <c r="R16" s="86" t="str">
        <f t="shared" si="0"/>
        <v>The Adeyfield Academy</v>
      </c>
      <c r="S16" s="63">
        <f t="shared" si="6"/>
        <v>721</v>
      </c>
      <c r="T16" s="391"/>
      <c r="U16" s="351"/>
      <c r="V16" s="352"/>
      <c r="W16" s="353"/>
      <c r="X16" s="390"/>
      <c r="Y16" s="267">
        <v>550</v>
      </c>
      <c r="Z16" s="268" t="s">
        <v>236</v>
      </c>
      <c r="AA16" s="277" t="s">
        <v>101</v>
      </c>
    </row>
    <row r="17" spans="1:27" ht="9.9499999999999993" customHeight="1">
      <c r="A17" s="390"/>
      <c r="B17" s="390"/>
      <c r="C17" s="394"/>
      <c r="D17" s="395"/>
      <c r="E17" s="454"/>
      <c r="F17" s="455"/>
      <c r="G17" s="455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1"/>
        <v xml:space="preserve"> </v>
      </c>
      <c r="M17" s="178" t="str">
        <f t="shared" si="2"/>
        <v xml:space="preserve"> </v>
      </c>
      <c r="N17" s="179" t="str">
        <f t="shared" si="3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0"/>
        <v/>
      </c>
      <c r="R17" s="86" t="str">
        <f t="shared" si="0"/>
        <v/>
      </c>
      <c r="S17" s="63">
        <f t="shared" si="6"/>
        <v>0</v>
      </c>
      <c r="T17" s="391"/>
      <c r="U17" s="354"/>
      <c r="V17" s="355"/>
      <c r="W17" s="356"/>
      <c r="X17" s="390"/>
      <c r="Y17" s="267">
        <v>572</v>
      </c>
      <c r="Z17" s="268" t="s">
        <v>245</v>
      </c>
      <c r="AA17" s="277" t="s">
        <v>243</v>
      </c>
    </row>
    <row r="18" spans="1:27" ht="9.9499999999999993" customHeight="1">
      <c r="A18" s="390"/>
      <c r="B18" s="390"/>
      <c r="C18" s="394"/>
      <c r="D18" s="395"/>
      <c r="E18" s="454"/>
      <c r="F18" s="455"/>
      <c r="G18" s="455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1"/>
        <v xml:space="preserve"> </v>
      </c>
      <c r="M18" s="178" t="str">
        <f t="shared" si="2"/>
        <v xml:space="preserve"> </v>
      </c>
      <c r="N18" s="179" t="str">
        <f t="shared" si="3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0"/>
        <v/>
      </c>
      <c r="R18" s="86" t="str">
        <f t="shared" si="0"/>
        <v/>
      </c>
      <c r="S18" s="63">
        <f t="shared" si="6"/>
        <v>0</v>
      </c>
      <c r="T18" s="391"/>
      <c r="U18" s="357"/>
      <c r="V18" s="358"/>
      <c r="W18" s="359"/>
      <c r="X18" s="390"/>
      <c r="Y18" s="267">
        <v>677</v>
      </c>
      <c r="Z18" s="268" t="s">
        <v>252</v>
      </c>
      <c r="AA18" s="277" t="s">
        <v>253</v>
      </c>
    </row>
    <row r="19" spans="1:27" ht="9.9499999999999993" customHeight="1">
      <c r="A19" s="390"/>
      <c r="B19" s="390"/>
      <c r="C19" s="394"/>
      <c r="D19" s="395"/>
      <c r="E19" s="454"/>
      <c r="F19" s="455"/>
      <c r="G19" s="455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1"/>
        <v xml:space="preserve"> </v>
      </c>
      <c r="M19" s="178" t="str">
        <f t="shared" si="2"/>
        <v xml:space="preserve"> </v>
      </c>
      <c r="N19" s="179" t="str">
        <f t="shared" si="3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0"/>
        <v/>
      </c>
      <c r="R19" s="86" t="str">
        <f t="shared" si="0"/>
        <v/>
      </c>
      <c r="S19" s="63">
        <f t="shared" si="6"/>
        <v>0</v>
      </c>
      <c r="T19" s="391"/>
      <c r="U19" s="351"/>
      <c r="V19" s="352"/>
      <c r="W19" s="353"/>
      <c r="X19" s="390"/>
      <c r="Y19" s="267">
        <v>680</v>
      </c>
      <c r="Z19" s="268" t="s">
        <v>254</v>
      </c>
      <c r="AA19" s="277" t="s">
        <v>253</v>
      </c>
    </row>
    <row r="20" spans="1:27" ht="9.9499999999999993" customHeight="1">
      <c r="A20" s="390"/>
      <c r="B20" s="390"/>
      <c r="C20" s="394"/>
      <c r="D20" s="395"/>
      <c r="E20" s="454"/>
      <c r="F20" s="455"/>
      <c r="G20" s="455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1"/>
        <v xml:space="preserve"> </v>
      </c>
      <c r="M20" s="178" t="str">
        <f t="shared" si="2"/>
        <v xml:space="preserve"> </v>
      </c>
      <c r="N20" s="179" t="str">
        <f t="shared" si="3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0"/>
        <v/>
      </c>
      <c r="R20" s="86" t="str">
        <f t="shared" si="0"/>
        <v/>
      </c>
      <c r="S20" s="63">
        <f t="shared" si="6"/>
        <v>0</v>
      </c>
      <c r="T20" s="391"/>
      <c r="U20" s="354"/>
      <c r="V20" s="355"/>
      <c r="W20" s="356"/>
      <c r="X20" s="390"/>
      <c r="Y20" s="267">
        <v>721</v>
      </c>
      <c r="Z20" s="268" t="s">
        <v>264</v>
      </c>
      <c r="AA20" s="277" t="s">
        <v>63</v>
      </c>
    </row>
    <row r="21" spans="1:27" ht="9.9499999999999993" customHeight="1">
      <c r="A21" s="390"/>
      <c r="B21" s="390"/>
      <c r="C21" s="394"/>
      <c r="D21" s="395"/>
      <c r="E21" s="454"/>
      <c r="F21" s="455"/>
      <c r="G21" s="455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1"/>
        <v xml:space="preserve"> </v>
      </c>
      <c r="M21" s="178" t="str">
        <f t="shared" si="2"/>
        <v xml:space="preserve"> </v>
      </c>
      <c r="N21" s="179" t="str">
        <f t="shared" si="3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0"/>
        <v/>
      </c>
      <c r="R21" s="86" t="str">
        <f t="shared" si="0"/>
        <v/>
      </c>
      <c r="S21" s="63">
        <f t="shared" si="6"/>
        <v>0</v>
      </c>
      <c r="T21" s="391"/>
      <c r="U21" s="357"/>
      <c r="V21" s="358"/>
      <c r="W21" s="359"/>
      <c r="X21" s="390"/>
      <c r="Y21" s="267">
        <v>809</v>
      </c>
      <c r="Z21" s="268" t="s">
        <v>275</v>
      </c>
      <c r="AA21" s="277" t="s">
        <v>79</v>
      </c>
    </row>
    <row r="22" spans="1:27" ht="9.9499999999999993" customHeight="1">
      <c r="A22" s="390"/>
      <c r="B22" s="390"/>
      <c r="C22" s="394"/>
      <c r="D22" s="395"/>
      <c r="E22" s="454"/>
      <c r="F22" s="455"/>
      <c r="G22" s="455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1"/>
        <v xml:space="preserve"> </v>
      </c>
      <c r="M22" s="178" t="str">
        <f t="shared" si="2"/>
        <v xml:space="preserve"> </v>
      </c>
      <c r="N22" s="179" t="str">
        <f t="shared" si="3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0"/>
        <v/>
      </c>
      <c r="R22" s="86" t="str">
        <f t="shared" si="0"/>
        <v/>
      </c>
      <c r="S22" s="63">
        <f t="shared" si="6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394"/>
      <c r="D23" s="395"/>
      <c r="E23" s="454"/>
      <c r="F23" s="455"/>
      <c r="G23" s="455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1"/>
        <v xml:space="preserve"> </v>
      </c>
      <c r="M23" s="178" t="str">
        <f t="shared" si="2"/>
        <v xml:space="preserve"> </v>
      </c>
      <c r="N23" s="179" t="str">
        <f t="shared" si="3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0"/>
        <v/>
      </c>
      <c r="R23" s="86" t="str">
        <f t="shared" si="0"/>
        <v/>
      </c>
      <c r="S23" s="63">
        <f t="shared" si="6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394"/>
      <c r="D24" s="395"/>
      <c r="E24" s="454"/>
      <c r="F24" s="455"/>
      <c r="G24" s="455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1"/>
        <v xml:space="preserve"> </v>
      </c>
      <c r="M24" s="178" t="str">
        <f t="shared" si="2"/>
        <v xml:space="preserve"> </v>
      </c>
      <c r="N24" s="179" t="str">
        <f t="shared" si="3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0"/>
        <v/>
      </c>
      <c r="R24" s="86" t="str">
        <f t="shared" si="0"/>
        <v/>
      </c>
      <c r="S24" s="63">
        <f t="shared" si="6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394"/>
      <c r="D25" s="395"/>
      <c r="E25" s="454"/>
      <c r="F25" s="455"/>
      <c r="G25" s="455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1"/>
        <v xml:space="preserve"> </v>
      </c>
      <c r="M25" s="178" t="str">
        <f t="shared" si="2"/>
        <v xml:space="preserve"> </v>
      </c>
      <c r="N25" s="179" t="str">
        <f t="shared" si="3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0"/>
        <v/>
      </c>
      <c r="R25" s="86" t="str">
        <f t="shared" si="0"/>
        <v/>
      </c>
      <c r="S25" s="63">
        <f t="shared" si="6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394"/>
      <c r="D26" s="395"/>
      <c r="E26" s="454"/>
      <c r="F26" s="455"/>
      <c r="G26" s="455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1"/>
        <v xml:space="preserve"> </v>
      </c>
      <c r="M26" s="178" t="str">
        <f t="shared" si="2"/>
        <v xml:space="preserve"> </v>
      </c>
      <c r="N26" s="179" t="str">
        <f t="shared" si="3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0"/>
        <v/>
      </c>
      <c r="R26" s="86" t="str">
        <f t="shared" si="0"/>
        <v/>
      </c>
      <c r="S26" s="63">
        <f t="shared" si="6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394"/>
      <c r="D27" s="395"/>
      <c r="E27" s="454"/>
      <c r="F27" s="455"/>
      <c r="G27" s="455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1"/>
        <v xml:space="preserve"> </v>
      </c>
      <c r="M27" s="178" t="str">
        <f t="shared" si="2"/>
        <v xml:space="preserve"> </v>
      </c>
      <c r="N27" s="179" t="str">
        <f t="shared" si="3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0"/>
        <v/>
      </c>
      <c r="R27" s="86" t="str">
        <f t="shared" si="0"/>
        <v/>
      </c>
      <c r="S27" s="63">
        <f t="shared" si="6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394"/>
      <c r="D28" s="395"/>
      <c r="E28" s="454"/>
      <c r="F28" s="455"/>
      <c r="G28" s="455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1"/>
        <v xml:space="preserve"> </v>
      </c>
      <c r="M28" s="178" t="str">
        <f t="shared" si="2"/>
        <v xml:space="preserve"> </v>
      </c>
      <c r="N28" s="179" t="str">
        <f t="shared" si="3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0"/>
        <v/>
      </c>
      <c r="R28" s="86" t="str">
        <f t="shared" si="0"/>
        <v/>
      </c>
      <c r="S28" s="63">
        <f t="shared" si="6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394"/>
      <c r="D29" s="395"/>
      <c r="E29" s="454"/>
      <c r="F29" s="455"/>
      <c r="G29" s="455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1"/>
        <v xml:space="preserve"> </v>
      </c>
      <c r="M29" s="178" t="str">
        <f t="shared" si="2"/>
        <v xml:space="preserve"> </v>
      </c>
      <c r="N29" s="179" t="str">
        <f t="shared" si="3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0"/>
        <v/>
      </c>
      <c r="R29" s="86" t="str">
        <f t="shared" si="0"/>
        <v/>
      </c>
      <c r="S29" s="63">
        <f t="shared" si="6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394"/>
      <c r="D30" s="395"/>
      <c r="E30" s="454"/>
      <c r="F30" s="455"/>
      <c r="G30" s="455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1"/>
        <v xml:space="preserve"> </v>
      </c>
      <c r="M30" s="178" t="str">
        <f t="shared" si="2"/>
        <v xml:space="preserve"> </v>
      </c>
      <c r="N30" s="179" t="str">
        <f t="shared" si="3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0"/>
        <v/>
      </c>
      <c r="R30" s="86" t="str">
        <f t="shared" si="0"/>
        <v/>
      </c>
      <c r="S30" s="63">
        <f t="shared" si="6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394"/>
      <c r="D31" s="395"/>
      <c r="E31" s="454"/>
      <c r="F31" s="455"/>
      <c r="G31" s="455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1"/>
        <v xml:space="preserve"> </v>
      </c>
      <c r="M31" s="178" t="str">
        <f t="shared" si="2"/>
        <v xml:space="preserve"> </v>
      </c>
      <c r="N31" s="179" t="str">
        <f t="shared" si="3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0"/>
        <v/>
      </c>
      <c r="R31" s="86" t="str">
        <f t="shared" si="0"/>
        <v/>
      </c>
      <c r="S31" s="63">
        <f t="shared" si="6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394"/>
      <c r="D32" s="395"/>
      <c r="E32" s="454"/>
      <c r="F32" s="455"/>
      <c r="G32" s="455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1"/>
        <v xml:space="preserve"> </v>
      </c>
      <c r="M32" s="178" t="str">
        <f t="shared" si="2"/>
        <v xml:space="preserve"> </v>
      </c>
      <c r="N32" s="179" t="str">
        <f t="shared" si="3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0"/>
        <v/>
      </c>
      <c r="R32" s="86" t="str">
        <f t="shared" si="0"/>
        <v/>
      </c>
      <c r="S32" s="63">
        <f t="shared" si="6"/>
        <v>0</v>
      </c>
      <c r="T32" s="391"/>
      <c r="U32" s="464"/>
      <c r="V32" s="464"/>
      <c r="W32" s="464"/>
      <c r="X32" s="390"/>
      <c r="Y32" s="267"/>
      <c r="Z32" s="268"/>
      <c r="AA32" s="277"/>
    </row>
    <row r="33" spans="1:28" ht="9.9499999999999993" customHeight="1">
      <c r="A33" s="390"/>
      <c r="B33" s="390"/>
      <c r="C33" s="394"/>
      <c r="D33" s="395"/>
      <c r="E33" s="454"/>
      <c r="F33" s="455"/>
      <c r="G33" s="455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1"/>
        <v xml:space="preserve"> </v>
      </c>
      <c r="M33" s="178" t="str">
        <f t="shared" si="2"/>
        <v xml:space="preserve"> </v>
      </c>
      <c r="N33" s="179" t="str">
        <f t="shared" si="3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0"/>
        <v/>
      </c>
      <c r="R33" s="86" t="str">
        <f t="shared" si="0"/>
        <v/>
      </c>
      <c r="S33" s="63">
        <f t="shared" si="6"/>
        <v>0</v>
      </c>
      <c r="T33" s="391"/>
      <c r="U33" s="464"/>
      <c r="V33" s="464"/>
      <c r="W33" s="464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394"/>
      <c r="D34" s="395"/>
      <c r="E34" s="456"/>
      <c r="F34" s="457"/>
      <c r="G34" s="457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1"/>
        <v xml:space="preserve"> </v>
      </c>
      <c r="M34" s="181" t="str">
        <f t="shared" si="2"/>
        <v xml:space="preserve"> </v>
      </c>
      <c r="N34" s="182" t="str">
        <f t="shared" si="3"/>
        <v xml:space="preserve"> </v>
      </c>
      <c r="O34" s="75" t="str">
        <f>IF(K34&gt;0,RANK(K34,$K$3:$K$34,0),"No Jumper")</f>
        <v>No Jumper</v>
      </c>
      <c r="P34" s="160">
        <f t="shared" si="5"/>
        <v>0</v>
      </c>
      <c r="Q34" s="88" t="str">
        <f t="shared" si="0"/>
        <v/>
      </c>
      <c r="R34" s="88" t="str">
        <f t="shared" si="0"/>
        <v/>
      </c>
      <c r="S34" s="68">
        <f t="shared" si="6"/>
        <v>0</v>
      </c>
      <c r="T34" s="391"/>
      <c r="U34" s="464"/>
      <c r="V34" s="464"/>
      <c r="W34" s="464"/>
      <c r="X34" s="390"/>
      <c r="Y34" s="270"/>
      <c r="Z34" s="271"/>
      <c r="AA34" s="278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Rose Cook</v>
      </c>
      <c r="I35" s="225" t="str">
        <f>IFERROR(VLOOKUP($G35,$O$3:$S$34,4,0),"")</f>
        <v>Saint John Henry Newman school</v>
      </c>
      <c r="J35" s="97">
        <f>IFERROR(VLOOKUP($G35,$O$3:$S$34,5,0),"")</f>
        <v>473</v>
      </c>
      <c r="K35" s="109">
        <f>IFERROR(VLOOKUP($G35,$O$3:$S$34,2,0),0)</f>
        <v>4.8499999999999996</v>
      </c>
      <c r="L35" s="189" t="str">
        <f t="shared" si="1"/>
        <v xml:space="preserve"> </v>
      </c>
      <c r="M35" s="193" t="str">
        <f t="shared" si="2"/>
        <v xml:space="preserve"> </v>
      </c>
      <c r="N35" s="196" t="str">
        <f t="shared" si="3"/>
        <v xml:space="preserve"> </v>
      </c>
      <c r="O35" s="433" t="s">
        <v>30</v>
      </c>
      <c r="P35" s="161"/>
      <c r="Q35" s="29"/>
      <c r="R35" s="29"/>
      <c r="S35" s="29"/>
      <c r="T35" s="391"/>
      <c r="U35" s="464"/>
      <c r="V35" s="464"/>
      <c r="W35" s="464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9">IFERROR(VLOOKUP($G36,$O$3:$S$34,3,0),"")</f>
        <v>Verity Fuge</v>
      </c>
      <c r="I36" s="228" t="str">
        <f t="shared" ref="I36:I46" si="10">IFERROR(VLOOKUP($G36,$O$3:$S$34,4,0),"")</f>
        <v xml:space="preserve">St Albans High School For Girls </v>
      </c>
      <c r="J36" s="103">
        <f t="shared" ref="J36:J46" si="11">IFERROR(VLOOKUP($G36,$O$3:$S$34,5,0),"")</f>
        <v>572</v>
      </c>
      <c r="K36" s="166">
        <f t="shared" ref="K36:K46" si="12">IFERROR(VLOOKUP($G36,$O$3:$S$34,2,0),0)</f>
        <v>4.6500000000000004</v>
      </c>
      <c r="L36" s="190" t="str">
        <f t="shared" si="1"/>
        <v xml:space="preserve"> </v>
      </c>
      <c r="M36" s="194" t="str">
        <f t="shared" si="2"/>
        <v xml:space="preserve"> </v>
      </c>
      <c r="N36" s="197" t="str">
        <f t="shared" si="3"/>
        <v xml:space="preserve"> </v>
      </c>
      <c r="O36" s="434"/>
      <c r="P36" s="161"/>
      <c r="Q36" s="29"/>
      <c r="R36" s="29"/>
      <c r="S36" s="29"/>
      <c r="T36" s="391"/>
      <c r="U36" s="464"/>
      <c r="V36" s="464"/>
      <c r="W36" s="464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9"/>
        <v>Sedona  De Silva</v>
      </c>
      <c r="I37" s="229" t="str">
        <f t="shared" si="10"/>
        <v>Habs Girls</v>
      </c>
      <c r="J37" s="104">
        <f t="shared" si="11"/>
        <v>211</v>
      </c>
      <c r="K37" s="167">
        <f t="shared" si="12"/>
        <v>4.6399999999999997</v>
      </c>
      <c r="L37" s="191" t="str">
        <f t="shared" si="1"/>
        <v xml:space="preserve"> </v>
      </c>
      <c r="M37" s="195" t="str">
        <f t="shared" si="2"/>
        <v xml:space="preserve"> </v>
      </c>
      <c r="N37" s="198" t="str">
        <f t="shared" si="3"/>
        <v xml:space="preserve"> </v>
      </c>
      <c r="O37" s="435"/>
      <c r="P37" s="161"/>
      <c r="Q37" s="29"/>
      <c r="R37" s="29"/>
      <c r="S37" s="29"/>
      <c r="T37" s="391"/>
      <c r="U37" s="464"/>
      <c r="V37" s="464"/>
      <c r="W37" s="464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9"/>
        <v>Emily Rapley</v>
      </c>
      <c r="I38" s="62" t="str">
        <f t="shared" si="10"/>
        <v>Hitchin Girls' School</v>
      </c>
      <c r="J38" s="59">
        <f t="shared" si="11"/>
        <v>252</v>
      </c>
      <c r="K38" s="4">
        <f t="shared" si="12"/>
        <v>4.57</v>
      </c>
      <c r="L38" s="177" t="str">
        <f t="shared" si="1"/>
        <v xml:space="preserve"> </v>
      </c>
      <c r="M38" s="178" t="str">
        <f t="shared" si="2"/>
        <v xml:space="preserve"> </v>
      </c>
      <c r="N38" s="179" t="str">
        <f t="shared" si="3"/>
        <v xml:space="preserve"> </v>
      </c>
      <c r="O38" s="431" t="str">
        <f ca="1">Entries!A1</f>
        <v>U15 Girls</v>
      </c>
      <c r="P38" s="161"/>
      <c r="Q38" s="29"/>
      <c r="R38" s="29"/>
      <c r="S38" s="29"/>
      <c r="T38" s="391"/>
      <c r="U38" s="464"/>
      <c r="V38" s="464"/>
      <c r="W38" s="464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9"/>
        <v>Emily Wines</v>
      </c>
      <c r="I39" s="62" t="str">
        <f t="shared" si="10"/>
        <v>Simon Balle School</v>
      </c>
      <c r="J39" s="59">
        <f t="shared" si="11"/>
        <v>531</v>
      </c>
      <c r="K39" s="4">
        <f t="shared" si="12"/>
        <v>4.51</v>
      </c>
      <c r="L39" s="177" t="str">
        <f t="shared" si="1"/>
        <v xml:space="preserve"> </v>
      </c>
      <c r="M39" s="178" t="str">
        <f t="shared" si="2"/>
        <v xml:space="preserve"> </v>
      </c>
      <c r="N39" s="179" t="str">
        <f t="shared" si="3"/>
        <v xml:space="preserve"> </v>
      </c>
      <c r="O39" s="431"/>
      <c r="P39" s="161"/>
      <c r="Q39" s="29"/>
      <c r="R39" s="29"/>
      <c r="S39" s="29"/>
      <c r="T39" s="391"/>
      <c r="U39" s="464"/>
      <c r="V39" s="464"/>
      <c r="W39" s="464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9"/>
        <v>Darya Vayzert</v>
      </c>
      <c r="I40" s="62" t="str">
        <f t="shared" si="10"/>
        <v>Sir John Lawes</v>
      </c>
      <c r="J40" s="59">
        <f t="shared" si="11"/>
        <v>550</v>
      </c>
      <c r="K40" s="4">
        <f t="shared" si="12"/>
        <v>4.49</v>
      </c>
      <c r="L40" s="177" t="str">
        <f t="shared" si="1"/>
        <v xml:space="preserve"> </v>
      </c>
      <c r="M40" s="178" t="str">
        <f t="shared" si="2"/>
        <v xml:space="preserve"> </v>
      </c>
      <c r="N40" s="179" t="str">
        <f t="shared" si="3"/>
        <v xml:space="preserve"> </v>
      </c>
      <c r="O40" s="431"/>
      <c r="P40" s="161"/>
      <c r="Q40" s="29"/>
      <c r="R40" s="29"/>
      <c r="S40" s="29"/>
      <c r="T40" s="391"/>
      <c r="U40" s="464"/>
      <c r="V40" s="464"/>
      <c r="W40" s="464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9"/>
        <v xml:space="preserve">Autumn  Rana </v>
      </c>
      <c r="I41" s="62" t="str">
        <f t="shared" si="10"/>
        <v>Parmiter’s School</v>
      </c>
      <c r="J41" s="59">
        <f t="shared" si="11"/>
        <v>360</v>
      </c>
      <c r="K41" s="4">
        <f t="shared" si="12"/>
        <v>4.4800000000000004</v>
      </c>
      <c r="L41" s="177" t="str">
        <f t="shared" si="1"/>
        <v xml:space="preserve"> </v>
      </c>
      <c r="M41" s="178" t="str">
        <f t="shared" si="2"/>
        <v xml:space="preserve"> </v>
      </c>
      <c r="N41" s="179" t="str">
        <f t="shared" si="3"/>
        <v xml:space="preserve"> </v>
      </c>
      <c r="O41" s="431"/>
      <c r="P41" s="161"/>
      <c r="Q41" s="29"/>
      <c r="R41" s="29"/>
      <c r="S41" s="29"/>
      <c r="T41" s="391"/>
      <c r="U41" s="464"/>
      <c r="V41" s="464"/>
      <c r="W41" s="464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9"/>
        <v>Eleanor Josse</v>
      </c>
      <c r="I42" s="62" t="str">
        <f t="shared" si="10"/>
        <v>Roundwood Park School</v>
      </c>
      <c r="J42" s="59">
        <f t="shared" si="11"/>
        <v>464</v>
      </c>
      <c r="K42" s="4">
        <f t="shared" si="12"/>
        <v>4.4800000000000004</v>
      </c>
      <c r="L42" s="177" t="str">
        <f t="shared" si="1"/>
        <v xml:space="preserve"> </v>
      </c>
      <c r="M42" s="178" t="str">
        <f t="shared" si="2"/>
        <v xml:space="preserve"> </v>
      </c>
      <c r="N42" s="179" t="str">
        <f t="shared" si="3"/>
        <v xml:space="preserve"> </v>
      </c>
      <c r="O42" s="431"/>
      <c r="P42" s="161"/>
      <c r="Q42" s="29"/>
      <c r="R42" s="29"/>
      <c r="S42" s="29"/>
      <c r="T42" s="391"/>
      <c r="U42" s="464"/>
      <c r="V42" s="464"/>
      <c r="W42" s="464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9"/>
        <v>Ciara Evans</v>
      </c>
      <c r="I43" s="62" t="str">
        <f t="shared" si="10"/>
        <v>St Michaels Catholic High School</v>
      </c>
      <c r="J43" s="59">
        <f t="shared" si="11"/>
        <v>677</v>
      </c>
      <c r="K43" s="4">
        <f t="shared" si="12"/>
        <v>4.34</v>
      </c>
      <c r="L43" s="177" t="str">
        <f t="shared" si="1"/>
        <v xml:space="preserve"> </v>
      </c>
      <c r="M43" s="178" t="str">
        <f t="shared" si="2"/>
        <v xml:space="preserve"> </v>
      </c>
      <c r="N43" s="179" t="str">
        <f t="shared" si="3"/>
        <v xml:space="preserve"> </v>
      </c>
      <c r="O43" s="431"/>
      <c r="P43" s="161"/>
      <c r="T43" s="391"/>
      <c r="U43" s="464"/>
      <c r="V43" s="464"/>
      <c r="W43" s="464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5.53</v>
      </c>
      <c r="E44" s="441"/>
      <c r="F44" s="442"/>
      <c r="G44" s="76">
        <v>10</v>
      </c>
      <c r="H44" s="169" t="str">
        <f t="shared" si="9"/>
        <v>Edythe Oughton</v>
      </c>
      <c r="I44" s="62" t="str">
        <f t="shared" si="10"/>
        <v>Hitchin Girls' School</v>
      </c>
      <c r="J44" s="59">
        <f t="shared" si="11"/>
        <v>254</v>
      </c>
      <c r="K44" s="4">
        <f t="shared" si="12"/>
        <v>4.25</v>
      </c>
      <c r="L44" s="177" t="str">
        <f t="shared" si="1"/>
        <v xml:space="preserve"> </v>
      </c>
      <c r="M44" s="178" t="str">
        <f t="shared" si="2"/>
        <v xml:space="preserve"> </v>
      </c>
      <c r="N44" s="179" t="str">
        <f t="shared" si="3"/>
        <v xml:space="preserve"> </v>
      </c>
      <c r="O44" s="431"/>
      <c r="P44" s="161"/>
      <c r="T44" s="391"/>
      <c r="U44" s="464"/>
      <c r="V44" s="464"/>
      <c r="W44" s="464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5.3</v>
      </c>
      <c r="E45" s="441"/>
      <c r="F45" s="442"/>
      <c r="G45" s="76">
        <v>11</v>
      </c>
      <c r="H45" s="169" t="str">
        <f t="shared" si="9"/>
        <v>Alicia Gibson</v>
      </c>
      <c r="I45" s="62" t="str">
        <f t="shared" si="10"/>
        <v>Beaumont</v>
      </c>
      <c r="J45" s="59">
        <f t="shared" si="11"/>
        <v>93</v>
      </c>
      <c r="K45" s="4">
        <f t="shared" si="12"/>
        <v>4.12</v>
      </c>
      <c r="L45" s="177" t="str">
        <f t="shared" si="1"/>
        <v xml:space="preserve"> </v>
      </c>
      <c r="M45" s="178" t="str">
        <f t="shared" si="2"/>
        <v xml:space="preserve"> </v>
      </c>
      <c r="N45" s="179" t="str">
        <f t="shared" si="3"/>
        <v xml:space="preserve"> </v>
      </c>
      <c r="O45" s="431"/>
      <c r="P45" s="161"/>
      <c r="T45" s="391"/>
      <c r="U45" s="464"/>
      <c r="V45" s="464"/>
      <c r="W45" s="464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5.2</v>
      </c>
      <c r="E46" s="443"/>
      <c r="F46" s="444"/>
      <c r="G46" s="77">
        <v>12</v>
      </c>
      <c r="H46" s="170" t="str">
        <f t="shared" si="9"/>
        <v>Dyllis Osei - Agyemang</v>
      </c>
      <c r="I46" s="67" t="str">
        <f t="shared" si="10"/>
        <v>Bishop's Hatfield Girls' School</v>
      </c>
      <c r="J46" s="64">
        <f t="shared" si="11"/>
        <v>146</v>
      </c>
      <c r="K46" s="5">
        <f t="shared" si="12"/>
        <v>4.08</v>
      </c>
      <c r="L46" s="180" t="str">
        <f t="shared" si="1"/>
        <v xml:space="preserve"> </v>
      </c>
      <c r="M46" s="181" t="str">
        <f t="shared" si="2"/>
        <v xml:space="preserve"> </v>
      </c>
      <c r="N46" s="182" t="str">
        <f t="shared" si="3"/>
        <v xml:space="preserve"> </v>
      </c>
      <c r="O46" s="432"/>
      <c r="P46" s="161"/>
      <c r="T46" s="391"/>
      <c r="U46" s="464"/>
      <c r="V46" s="464"/>
      <c r="W46" s="464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O38:O46"/>
    <mergeCell ref="C43:D43"/>
    <mergeCell ref="O35:O37"/>
    <mergeCell ref="C2:D42"/>
    <mergeCell ref="Y35:AA46"/>
    <mergeCell ref="X2:X46"/>
    <mergeCell ref="U31:W46"/>
    <mergeCell ref="E35:F46"/>
    <mergeCell ref="U28:W30"/>
    <mergeCell ref="E3:G34"/>
    <mergeCell ref="U4:W6"/>
  </mergeCells>
  <phoneticPr fontId="11" type="noConversion"/>
  <conditionalFormatting sqref="O3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G35:G46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6" zoomScale="125" zoomScaleNormal="125" workbookViewId="0">
      <selection activeCell="K11" sqref="K1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6.42578125" style="162" hidden="1" customWidth="1"/>
    <col min="17" max="18" width="9.140625" style="50" hidden="1" customWidth="1"/>
    <col min="19" max="19" width="5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7.28515625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31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52" t="s">
        <v>7</v>
      </c>
      <c r="F3" s="453"/>
      <c r="G3" s="453"/>
      <c r="H3" s="46" t="str">
        <f>IFERROR(VLOOKUP($J3,$Y$2:$AB$34,2,0),"")</f>
        <v>Lucy Conlon</v>
      </c>
      <c r="I3" s="223" t="str">
        <f>IFERROR(VLOOKUP($J3,$Y$2:$AB$34,3,0),"")</f>
        <v>Beaumont</v>
      </c>
      <c r="J3" s="258">
        <v>78</v>
      </c>
      <c r="K3" s="259">
        <v>9.27</v>
      </c>
      <c r="L3" s="174" t="str">
        <f t="shared" ref="L3:L46" si="0">IF($K3=$D$44,"Equal",IF($K3&gt;=$D$44,IF($K3&gt;0,"NEW","" )," "))</f>
        <v>NEW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Jumper")</f>
        <v>3</v>
      </c>
      <c r="P3" s="158">
        <f>K3</f>
        <v>9.27</v>
      </c>
      <c r="Q3" s="87" t="str">
        <f>H3</f>
        <v>Lucy Conlon</v>
      </c>
      <c r="R3" s="87" t="str">
        <f>I3</f>
        <v>Beaumont</v>
      </c>
      <c r="S3" s="58">
        <f t="shared" ref="S3:S34" si="3">J3</f>
        <v>78</v>
      </c>
      <c r="T3" s="391"/>
      <c r="U3" s="449"/>
      <c r="V3" s="450"/>
      <c r="W3" s="451"/>
      <c r="X3" s="390"/>
      <c r="Y3" s="267">
        <v>72</v>
      </c>
      <c r="Z3" s="268" t="s">
        <v>121</v>
      </c>
      <c r="AA3" s="277" t="s">
        <v>59</v>
      </c>
    </row>
    <row r="4" spans="1:27" ht="9.9499999999999993" customHeight="1">
      <c r="A4" s="390"/>
      <c r="B4" s="390"/>
      <c r="C4" s="394"/>
      <c r="D4" s="395"/>
      <c r="E4" s="454"/>
      <c r="F4" s="455"/>
      <c r="G4" s="455"/>
      <c r="H4" s="33" t="str">
        <f>IFERROR(VLOOKUP($J4,$Y$2:$AB$34,2,0),"")</f>
        <v>Rhiannon Till</v>
      </c>
      <c r="I4" s="20" t="str">
        <f>IFERROR(VLOOKUP($J4,$Y$2:$AB$34,3,0),"")</f>
        <v>Dame Alice Owens</v>
      </c>
      <c r="J4" s="260">
        <v>182</v>
      </c>
      <c r="K4" s="261">
        <v>8.65</v>
      </c>
      <c r="L4" s="177" t="str">
        <f t="shared" si="0"/>
        <v>NEW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Jumper")</f>
        <v>8</v>
      </c>
      <c r="P4" s="159">
        <f t="shared" ref="P4:P34" si="5">K4</f>
        <v>8.65</v>
      </c>
      <c r="Q4" s="86" t="str">
        <f t="shared" ref="Q4:R34" si="6">H4</f>
        <v>Rhiannon Till</v>
      </c>
      <c r="R4" s="86" t="str">
        <f t="shared" si="6"/>
        <v>Dame Alice Owens</v>
      </c>
      <c r="S4" s="63">
        <f t="shared" si="3"/>
        <v>182</v>
      </c>
      <c r="T4" s="391"/>
      <c r="U4" s="416" t="s">
        <v>20</v>
      </c>
      <c r="V4" s="417"/>
      <c r="W4" s="418"/>
      <c r="X4" s="390"/>
      <c r="Y4" s="267">
        <v>78</v>
      </c>
      <c r="Z4" s="268" t="s">
        <v>122</v>
      </c>
      <c r="AA4" s="277" t="s">
        <v>59</v>
      </c>
    </row>
    <row r="5" spans="1:27" ht="9.9499999999999993" customHeight="1">
      <c r="A5" s="390"/>
      <c r="B5" s="390"/>
      <c r="C5" s="394"/>
      <c r="D5" s="395"/>
      <c r="E5" s="454"/>
      <c r="F5" s="455"/>
      <c r="G5" s="455"/>
      <c r="H5" s="33" t="str">
        <f>IFERROR(VLOOKUP($J5,$Y$2:$AB$34,2,0),"")</f>
        <v>Rhianna Rupasinghe</v>
      </c>
      <c r="I5" s="20" t="str">
        <f>IFERROR(VLOOKUP($J5,$Y$2:$AB$34,3,0),"")</f>
        <v>Habs Girls</v>
      </c>
      <c r="J5" s="260">
        <v>216</v>
      </c>
      <c r="K5" s="261">
        <v>8.92</v>
      </c>
      <c r="L5" s="177" t="str">
        <f t="shared" si="0"/>
        <v>NEW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6</v>
      </c>
      <c r="P5" s="159">
        <f t="shared" si="5"/>
        <v>8.92</v>
      </c>
      <c r="Q5" s="86" t="str">
        <f t="shared" si="6"/>
        <v>Rhianna Rupasinghe</v>
      </c>
      <c r="R5" s="86" t="str">
        <f t="shared" si="6"/>
        <v>Habs Girls</v>
      </c>
      <c r="S5" s="63">
        <f t="shared" si="3"/>
        <v>216</v>
      </c>
      <c r="T5" s="391"/>
      <c r="U5" s="419"/>
      <c r="V5" s="420"/>
      <c r="W5" s="421"/>
      <c r="X5" s="390"/>
      <c r="Y5" s="267">
        <v>182</v>
      </c>
      <c r="Z5" s="268" t="s">
        <v>154</v>
      </c>
      <c r="AA5" s="277" t="s">
        <v>88</v>
      </c>
    </row>
    <row r="6" spans="1:27" ht="9.9499999999999993" customHeight="1">
      <c r="A6" s="390"/>
      <c r="B6" s="390"/>
      <c r="C6" s="394"/>
      <c r="D6" s="395"/>
      <c r="E6" s="454"/>
      <c r="F6" s="455"/>
      <c r="G6" s="455"/>
      <c r="H6" s="33" t="str">
        <f t="shared" ref="H6:H34" si="7">IFERROR(VLOOKUP($J6,$Y$2:$AB$34,2,0),"")</f>
        <v>Florence Fausset</v>
      </c>
      <c r="I6" s="20" t="str">
        <f t="shared" ref="I6:I34" si="8">IFERROR(VLOOKUP($J6,$Y$2:$AB$34,3,0),"")</f>
        <v>Hitchin Girls' School</v>
      </c>
      <c r="J6" s="260">
        <v>261</v>
      </c>
      <c r="K6" s="261">
        <v>9.75</v>
      </c>
      <c r="L6" s="177" t="str">
        <f t="shared" si="0"/>
        <v>NEW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2</v>
      </c>
      <c r="P6" s="159">
        <f t="shared" si="5"/>
        <v>9.75</v>
      </c>
      <c r="Q6" s="86" t="str">
        <f t="shared" si="6"/>
        <v>Florence Fausset</v>
      </c>
      <c r="R6" s="86" t="str">
        <f t="shared" si="6"/>
        <v>Hitchin Girls' School</v>
      </c>
      <c r="S6" s="63">
        <f t="shared" si="3"/>
        <v>261</v>
      </c>
      <c r="T6" s="391"/>
      <c r="U6" s="419"/>
      <c r="V6" s="420"/>
      <c r="W6" s="421"/>
      <c r="X6" s="390"/>
      <c r="Y6" s="267">
        <v>216</v>
      </c>
      <c r="Z6" s="268" t="s">
        <v>160</v>
      </c>
      <c r="AA6" s="277" t="s">
        <v>81</v>
      </c>
    </row>
    <row r="7" spans="1:27" ht="9.9499999999999993" customHeight="1">
      <c r="A7" s="390"/>
      <c r="B7" s="390"/>
      <c r="C7" s="394"/>
      <c r="D7" s="395"/>
      <c r="E7" s="454"/>
      <c r="F7" s="455"/>
      <c r="G7" s="455"/>
      <c r="H7" s="33" t="str">
        <f t="shared" si="7"/>
        <v>Delores Ahenkan</v>
      </c>
      <c r="I7" s="20" t="str">
        <f t="shared" si="8"/>
        <v>JFK</v>
      </c>
      <c r="J7" s="260">
        <v>269</v>
      </c>
      <c r="K7" s="261">
        <v>9.17</v>
      </c>
      <c r="L7" s="177" t="str">
        <f t="shared" si="0"/>
        <v>NEW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4</v>
      </c>
      <c r="P7" s="159">
        <f t="shared" si="5"/>
        <v>9.17</v>
      </c>
      <c r="Q7" s="86" t="str">
        <f t="shared" si="6"/>
        <v>Delores Ahenkan</v>
      </c>
      <c r="R7" s="86" t="str">
        <f t="shared" si="6"/>
        <v>JFK</v>
      </c>
      <c r="S7" s="63">
        <f t="shared" si="3"/>
        <v>269</v>
      </c>
      <c r="T7" s="391"/>
      <c r="U7" s="416" t="s">
        <v>25</v>
      </c>
      <c r="V7" s="417"/>
      <c r="W7" s="418"/>
      <c r="X7" s="390"/>
      <c r="Y7" s="267">
        <v>261</v>
      </c>
      <c r="Z7" s="268" t="s">
        <v>169</v>
      </c>
      <c r="AA7" s="277" t="s">
        <v>165</v>
      </c>
    </row>
    <row r="8" spans="1:27" ht="9.9499999999999993" customHeight="1">
      <c r="A8" s="390"/>
      <c r="B8" s="390"/>
      <c r="C8" s="394"/>
      <c r="D8" s="395"/>
      <c r="E8" s="454"/>
      <c r="F8" s="455"/>
      <c r="G8" s="455"/>
      <c r="H8" s="33" t="str">
        <f t="shared" si="7"/>
        <v>Katie Day</v>
      </c>
      <c r="I8" s="20" t="str">
        <f t="shared" si="8"/>
        <v>Roundwood Park School</v>
      </c>
      <c r="J8" s="260">
        <v>467</v>
      </c>
      <c r="K8" s="261">
        <v>9.14</v>
      </c>
      <c r="L8" s="177" t="str">
        <f t="shared" si="0"/>
        <v>NEW</v>
      </c>
      <c r="M8" s="178" t="str">
        <f t="shared" si="1"/>
        <v xml:space="preserve"> </v>
      </c>
      <c r="N8" s="179" t="str">
        <f t="shared" si="2"/>
        <v xml:space="preserve"> </v>
      </c>
      <c r="O8" s="74">
        <f t="shared" si="4"/>
        <v>5</v>
      </c>
      <c r="P8" s="159">
        <f t="shared" si="5"/>
        <v>9.14</v>
      </c>
      <c r="Q8" s="86" t="str">
        <f t="shared" si="6"/>
        <v>Katie Day</v>
      </c>
      <c r="R8" s="86" t="str">
        <f t="shared" si="6"/>
        <v>Roundwood Park School</v>
      </c>
      <c r="S8" s="63">
        <f t="shared" si="3"/>
        <v>467</v>
      </c>
      <c r="T8" s="391"/>
      <c r="U8" s="419"/>
      <c r="V8" s="420"/>
      <c r="W8" s="421"/>
      <c r="X8" s="390"/>
      <c r="Y8" s="267">
        <v>269</v>
      </c>
      <c r="Z8" s="268" t="s">
        <v>67</v>
      </c>
      <c r="AA8" s="277" t="s">
        <v>171</v>
      </c>
    </row>
    <row r="9" spans="1:27" ht="9.9499999999999993" customHeight="1">
      <c r="A9" s="390"/>
      <c r="B9" s="390"/>
      <c r="C9" s="394"/>
      <c r="D9" s="395"/>
      <c r="E9" s="454"/>
      <c r="F9" s="455"/>
      <c r="G9" s="455"/>
      <c r="H9" s="34" t="str">
        <f t="shared" si="7"/>
        <v>Erin Russell</v>
      </c>
      <c r="I9" s="21" t="str">
        <f t="shared" si="8"/>
        <v>Sandringham</v>
      </c>
      <c r="J9" s="260">
        <v>513</v>
      </c>
      <c r="K9" s="261">
        <v>10.23</v>
      </c>
      <c r="L9" s="177" t="str">
        <f t="shared" si="0"/>
        <v>NEW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4"/>
        <v>1</v>
      </c>
      <c r="P9" s="159">
        <f t="shared" si="5"/>
        <v>10.23</v>
      </c>
      <c r="Q9" s="86" t="str">
        <f t="shared" si="6"/>
        <v>Erin Russell</v>
      </c>
      <c r="R9" s="86" t="str">
        <f t="shared" si="6"/>
        <v>Sandringham</v>
      </c>
      <c r="S9" s="63">
        <f t="shared" si="3"/>
        <v>513</v>
      </c>
      <c r="T9" s="391"/>
      <c r="U9" s="419"/>
      <c r="V9" s="420"/>
      <c r="W9" s="421"/>
      <c r="X9" s="390"/>
      <c r="Y9" s="267">
        <v>422</v>
      </c>
      <c r="Z9" s="268" t="s">
        <v>208</v>
      </c>
      <c r="AA9" s="277" t="s">
        <v>62</v>
      </c>
    </row>
    <row r="10" spans="1:27" ht="9.9499999999999993" customHeight="1">
      <c r="A10" s="390"/>
      <c r="B10" s="390"/>
      <c r="C10" s="394"/>
      <c r="D10" s="395"/>
      <c r="E10" s="454"/>
      <c r="F10" s="455"/>
      <c r="G10" s="455"/>
      <c r="H10" s="33" t="str">
        <f t="shared" si="7"/>
        <v>Wanda Ripper</v>
      </c>
      <c r="I10" s="20" t="str">
        <f t="shared" si="8"/>
        <v>The Hemel Hempstead School</v>
      </c>
      <c r="J10" s="260">
        <v>779</v>
      </c>
      <c r="K10" s="261">
        <v>8.91</v>
      </c>
      <c r="L10" s="177" t="str">
        <f t="shared" si="0"/>
        <v>NEW</v>
      </c>
      <c r="M10" s="178" t="str">
        <f t="shared" si="1"/>
        <v xml:space="preserve"> </v>
      </c>
      <c r="N10" s="179" t="str">
        <f t="shared" si="2"/>
        <v xml:space="preserve"> </v>
      </c>
      <c r="O10" s="74">
        <f t="shared" si="4"/>
        <v>7</v>
      </c>
      <c r="P10" s="159">
        <f t="shared" si="5"/>
        <v>8.91</v>
      </c>
      <c r="Q10" s="86" t="str">
        <f t="shared" si="6"/>
        <v>Wanda Ripper</v>
      </c>
      <c r="R10" s="86" t="str">
        <f t="shared" si="6"/>
        <v>The Hemel Hempstead School</v>
      </c>
      <c r="S10" s="63">
        <f t="shared" si="3"/>
        <v>779</v>
      </c>
      <c r="T10" s="391"/>
      <c r="U10" s="351" t="s">
        <v>24</v>
      </c>
      <c r="V10" s="352"/>
      <c r="W10" s="353"/>
      <c r="X10" s="390"/>
      <c r="Y10" s="267">
        <v>467</v>
      </c>
      <c r="Z10" s="268" t="s">
        <v>219</v>
      </c>
      <c r="AA10" s="277" t="s">
        <v>213</v>
      </c>
    </row>
    <row r="11" spans="1:27" ht="9.9499999999999993" customHeight="1">
      <c r="A11" s="390"/>
      <c r="B11" s="390"/>
      <c r="C11" s="394"/>
      <c r="D11" s="395"/>
      <c r="E11" s="454"/>
      <c r="F11" s="455"/>
      <c r="G11" s="455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Jumper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91"/>
      <c r="U11" s="354"/>
      <c r="V11" s="355"/>
      <c r="W11" s="356"/>
      <c r="X11" s="390"/>
      <c r="Y11" s="267">
        <v>513</v>
      </c>
      <c r="Z11" s="268" t="s">
        <v>229</v>
      </c>
      <c r="AA11" s="277" t="s">
        <v>71</v>
      </c>
    </row>
    <row r="12" spans="1:27" ht="9.9499999999999993" customHeight="1">
      <c r="A12" s="390"/>
      <c r="B12" s="390"/>
      <c r="C12" s="394"/>
      <c r="D12" s="395"/>
      <c r="E12" s="454"/>
      <c r="F12" s="455"/>
      <c r="G12" s="455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Jumper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91"/>
      <c r="U12" s="357"/>
      <c r="V12" s="358"/>
      <c r="W12" s="359"/>
      <c r="X12" s="390"/>
      <c r="Y12" s="267">
        <v>542</v>
      </c>
      <c r="Z12" s="268" t="s">
        <v>234</v>
      </c>
      <c r="AA12" s="277" t="s">
        <v>72</v>
      </c>
    </row>
    <row r="13" spans="1:27" ht="9.9499999999999993" customHeight="1">
      <c r="A13" s="390"/>
      <c r="B13" s="390"/>
      <c r="C13" s="394"/>
      <c r="D13" s="395"/>
      <c r="E13" s="454"/>
      <c r="F13" s="455"/>
      <c r="G13" s="455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91"/>
      <c r="U13" s="351"/>
      <c r="V13" s="352"/>
      <c r="W13" s="353"/>
      <c r="X13" s="390"/>
      <c r="Y13" s="267">
        <v>779</v>
      </c>
      <c r="Z13" s="268" t="s">
        <v>270</v>
      </c>
      <c r="AA13" s="277" t="s">
        <v>92</v>
      </c>
    </row>
    <row r="14" spans="1:27" ht="9.9499999999999993" customHeight="1">
      <c r="A14" s="390"/>
      <c r="B14" s="390"/>
      <c r="C14" s="394"/>
      <c r="D14" s="395"/>
      <c r="E14" s="454"/>
      <c r="F14" s="455"/>
      <c r="G14" s="455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91"/>
      <c r="U14" s="354"/>
      <c r="V14" s="355"/>
      <c r="W14" s="356"/>
      <c r="X14" s="390"/>
      <c r="Y14" s="267"/>
      <c r="Z14" s="268"/>
      <c r="AA14" s="277"/>
    </row>
    <row r="15" spans="1:27" ht="9.9499999999999993" customHeight="1">
      <c r="A15" s="390"/>
      <c r="B15" s="390"/>
      <c r="C15" s="394"/>
      <c r="D15" s="395"/>
      <c r="E15" s="454"/>
      <c r="F15" s="455"/>
      <c r="G15" s="455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91"/>
      <c r="U15" s="357"/>
      <c r="V15" s="358"/>
      <c r="W15" s="359"/>
      <c r="X15" s="390"/>
      <c r="Y15" s="267"/>
      <c r="Z15" s="268"/>
      <c r="AA15" s="277"/>
    </row>
    <row r="16" spans="1:27" ht="9.9499999999999993" customHeight="1">
      <c r="A16" s="390"/>
      <c r="B16" s="390"/>
      <c r="C16" s="394"/>
      <c r="D16" s="395"/>
      <c r="E16" s="454"/>
      <c r="F16" s="455"/>
      <c r="G16" s="455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91"/>
      <c r="U16" s="351"/>
      <c r="V16" s="352"/>
      <c r="W16" s="353"/>
      <c r="X16" s="390"/>
      <c r="Y16" s="267"/>
      <c r="Z16" s="268"/>
      <c r="AA16" s="277"/>
    </row>
    <row r="17" spans="1:27" ht="9.9499999999999993" customHeight="1">
      <c r="A17" s="390"/>
      <c r="B17" s="390"/>
      <c r="C17" s="394"/>
      <c r="D17" s="395"/>
      <c r="E17" s="454"/>
      <c r="F17" s="455"/>
      <c r="G17" s="455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91"/>
      <c r="U17" s="354"/>
      <c r="V17" s="355"/>
      <c r="W17" s="356"/>
      <c r="X17" s="390"/>
      <c r="Y17" s="267"/>
      <c r="Z17" s="268"/>
      <c r="AA17" s="277"/>
    </row>
    <row r="18" spans="1:27" ht="9.9499999999999993" customHeight="1">
      <c r="A18" s="390"/>
      <c r="B18" s="390"/>
      <c r="C18" s="394"/>
      <c r="D18" s="395"/>
      <c r="E18" s="454"/>
      <c r="F18" s="455"/>
      <c r="G18" s="455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91"/>
      <c r="U18" s="357"/>
      <c r="V18" s="358"/>
      <c r="W18" s="359"/>
      <c r="X18" s="390"/>
      <c r="Y18" s="267"/>
      <c r="Z18" s="268"/>
      <c r="AA18" s="277"/>
    </row>
    <row r="19" spans="1:27" ht="9.9499999999999993" customHeight="1">
      <c r="A19" s="390"/>
      <c r="B19" s="390"/>
      <c r="C19" s="394"/>
      <c r="D19" s="395"/>
      <c r="E19" s="454"/>
      <c r="F19" s="455"/>
      <c r="G19" s="455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91"/>
      <c r="U19" s="351"/>
      <c r="V19" s="352"/>
      <c r="W19" s="353"/>
      <c r="X19" s="390"/>
      <c r="Y19" s="267"/>
      <c r="Z19" s="268"/>
      <c r="AA19" s="277"/>
    </row>
    <row r="20" spans="1:27" ht="9.9499999999999993" customHeight="1">
      <c r="A20" s="390"/>
      <c r="B20" s="390"/>
      <c r="C20" s="394"/>
      <c r="D20" s="395"/>
      <c r="E20" s="454"/>
      <c r="F20" s="455"/>
      <c r="G20" s="455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91"/>
      <c r="U20" s="354"/>
      <c r="V20" s="355"/>
      <c r="W20" s="356"/>
      <c r="X20" s="390"/>
      <c r="Y20" s="267"/>
      <c r="Z20" s="268"/>
      <c r="AA20" s="277"/>
    </row>
    <row r="21" spans="1:27" ht="9.9499999999999993" customHeight="1">
      <c r="A21" s="390"/>
      <c r="B21" s="390"/>
      <c r="C21" s="394"/>
      <c r="D21" s="395"/>
      <c r="E21" s="454"/>
      <c r="F21" s="455"/>
      <c r="G21" s="455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91"/>
      <c r="U21" s="357"/>
      <c r="V21" s="358"/>
      <c r="W21" s="359"/>
      <c r="X21" s="390"/>
      <c r="Y21" s="267"/>
      <c r="Z21" s="268"/>
      <c r="AA21" s="277"/>
    </row>
    <row r="22" spans="1:27" ht="9.9499999999999993" customHeight="1">
      <c r="A22" s="390"/>
      <c r="B22" s="390"/>
      <c r="C22" s="394"/>
      <c r="D22" s="395"/>
      <c r="E22" s="454"/>
      <c r="F22" s="455"/>
      <c r="G22" s="455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394"/>
      <c r="D23" s="395"/>
      <c r="E23" s="454"/>
      <c r="F23" s="455"/>
      <c r="G23" s="455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394"/>
      <c r="D24" s="395"/>
      <c r="E24" s="454"/>
      <c r="F24" s="455"/>
      <c r="G24" s="455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394"/>
      <c r="D25" s="395"/>
      <c r="E25" s="454"/>
      <c r="F25" s="455"/>
      <c r="G25" s="455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394"/>
      <c r="D26" s="395"/>
      <c r="E26" s="454"/>
      <c r="F26" s="455"/>
      <c r="G26" s="455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394"/>
      <c r="D27" s="395"/>
      <c r="E27" s="454"/>
      <c r="F27" s="455"/>
      <c r="G27" s="455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394"/>
      <c r="D28" s="395"/>
      <c r="E28" s="454"/>
      <c r="F28" s="455"/>
      <c r="G28" s="455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394"/>
      <c r="D29" s="395"/>
      <c r="E29" s="454"/>
      <c r="F29" s="455"/>
      <c r="G29" s="455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394"/>
      <c r="D30" s="395"/>
      <c r="E30" s="454"/>
      <c r="F30" s="455"/>
      <c r="G30" s="455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394"/>
      <c r="D31" s="395"/>
      <c r="E31" s="454"/>
      <c r="F31" s="455"/>
      <c r="G31" s="455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394"/>
      <c r="D32" s="395"/>
      <c r="E32" s="454"/>
      <c r="F32" s="455"/>
      <c r="G32" s="455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91"/>
      <c r="U32" s="459"/>
      <c r="V32" s="459"/>
      <c r="W32" s="459"/>
      <c r="X32" s="390"/>
      <c r="Y32" s="267"/>
      <c r="Z32" s="268"/>
      <c r="AA32" s="277"/>
    </row>
    <row r="33" spans="1:28" ht="9.9499999999999993" customHeight="1">
      <c r="A33" s="390"/>
      <c r="B33" s="390"/>
      <c r="C33" s="394"/>
      <c r="D33" s="395"/>
      <c r="E33" s="454"/>
      <c r="F33" s="455"/>
      <c r="G33" s="455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91"/>
      <c r="U33" s="459"/>
      <c r="V33" s="459"/>
      <c r="W33" s="459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394"/>
      <c r="D34" s="395"/>
      <c r="E34" s="456"/>
      <c r="F34" s="457"/>
      <c r="G34" s="457"/>
      <c r="H34" s="44" t="str">
        <f t="shared" si="7"/>
        <v/>
      </c>
      <c r="I34" s="230" t="str">
        <f t="shared" si="8"/>
        <v/>
      </c>
      <c r="J34" s="263"/>
      <c r="K34" s="264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Jumper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91"/>
      <c r="U34" s="459"/>
      <c r="V34" s="459"/>
      <c r="W34" s="459"/>
      <c r="X34" s="390"/>
      <c r="Y34" s="270"/>
      <c r="Z34" s="271"/>
      <c r="AA34" s="278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Erin Russell</v>
      </c>
      <c r="I35" s="225" t="str">
        <f>IFERROR(VLOOKUP($G35,$O$3:$S$34,4,0),"")</f>
        <v>Sandringham</v>
      </c>
      <c r="J35" s="97">
        <f>IFERROR(VLOOKUP($G35,$O$3:$S$34,5,0),"")</f>
        <v>513</v>
      </c>
      <c r="K35" s="109">
        <f>IFERROR(VLOOKUP($G35,$O$3:$S$34,2,0),0)</f>
        <v>10.23</v>
      </c>
      <c r="L35" s="189" t="str">
        <f t="shared" si="0"/>
        <v>NEW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31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9">IFERROR(VLOOKUP($G36,$O$3:$S$34,3,0),"")</f>
        <v>Florence Fausset</v>
      </c>
      <c r="I36" s="228" t="str">
        <f t="shared" ref="I36:I46" si="10">IFERROR(VLOOKUP($G36,$O$3:$S$34,4,0),"")</f>
        <v>Hitchin Girls' School</v>
      </c>
      <c r="J36" s="103">
        <f t="shared" ref="J36:J46" si="11">IFERROR(VLOOKUP($G36,$O$3:$S$34,5,0),"")</f>
        <v>261</v>
      </c>
      <c r="K36" s="166">
        <f>IFERROR(VLOOKUP($G36,$O$3:$S$34,2,0),0)</f>
        <v>9.75</v>
      </c>
      <c r="L36" s="190" t="str">
        <f t="shared" si="0"/>
        <v>NEW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9"/>
        <v>Lucy Conlon</v>
      </c>
      <c r="I37" s="229" t="str">
        <f t="shared" si="10"/>
        <v>Beaumont</v>
      </c>
      <c r="J37" s="104">
        <f t="shared" si="11"/>
        <v>78</v>
      </c>
      <c r="K37" s="167">
        <f>IFERROR(VLOOKUP($G37,$O$3:$S$34,2,0),0)</f>
        <v>9.27</v>
      </c>
      <c r="L37" s="191" t="str">
        <f t="shared" si="0"/>
        <v>NEW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9"/>
        <v>Delores Ahenkan</v>
      </c>
      <c r="I38" s="62" t="str">
        <f t="shared" si="10"/>
        <v>JFK</v>
      </c>
      <c r="J38" s="59">
        <f t="shared" si="11"/>
        <v>269</v>
      </c>
      <c r="K38" s="4">
        <f>IFERROR(VLOOKUP($G38,$O$3:$S$34,2,0),0)</f>
        <v>9.17</v>
      </c>
      <c r="L38" s="177" t="str">
        <f t="shared" si="0"/>
        <v>NEW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9"/>
        <v>Katie Day</v>
      </c>
      <c r="I39" s="62" t="str">
        <f t="shared" si="10"/>
        <v>Roundwood Park School</v>
      </c>
      <c r="J39" s="59">
        <f t="shared" si="11"/>
        <v>467</v>
      </c>
      <c r="K39" s="4">
        <f>IFERROR(VLOOKUP($G39,$O$3:$S$34,2,0),0)</f>
        <v>9.14</v>
      </c>
      <c r="L39" s="177" t="str">
        <f t="shared" si="0"/>
        <v>NEW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9"/>
        <v>Rhianna Rupasinghe</v>
      </c>
      <c r="I40" s="62" t="str">
        <f t="shared" si="10"/>
        <v>Habs Girls</v>
      </c>
      <c r="J40" s="59">
        <f t="shared" si="11"/>
        <v>216</v>
      </c>
      <c r="K40" s="4">
        <f t="shared" ref="K40:K46" si="12">IFERROR(VLOOKUP($G40,$O$3:$S$34,2,0),0)</f>
        <v>8.92</v>
      </c>
      <c r="L40" s="177" t="str">
        <f t="shared" si="0"/>
        <v>NEW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9"/>
        <v>Wanda Ripper</v>
      </c>
      <c r="I41" s="62" t="str">
        <f t="shared" si="10"/>
        <v>The Hemel Hempstead School</v>
      </c>
      <c r="J41" s="59">
        <f t="shared" si="11"/>
        <v>779</v>
      </c>
      <c r="K41" s="4">
        <f t="shared" si="12"/>
        <v>8.91</v>
      </c>
      <c r="L41" s="177" t="str">
        <f t="shared" si="0"/>
        <v>NEW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9"/>
        <v>Rhiannon Till</v>
      </c>
      <c r="I42" s="62" t="str">
        <f t="shared" si="10"/>
        <v>Dame Alice Owens</v>
      </c>
      <c r="J42" s="59">
        <f t="shared" si="11"/>
        <v>182</v>
      </c>
      <c r="K42" s="4">
        <f t="shared" si="12"/>
        <v>8.65</v>
      </c>
      <c r="L42" s="177" t="str">
        <f t="shared" si="0"/>
        <v>NEW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9"/>
        <v/>
      </c>
      <c r="I43" s="62" t="str">
        <f t="shared" si="10"/>
        <v/>
      </c>
      <c r="J43" s="59" t="str">
        <f t="shared" si="11"/>
        <v/>
      </c>
      <c r="K43" s="4">
        <f t="shared" si="12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8.4700000000000006</v>
      </c>
      <c r="E44" s="441"/>
      <c r="F44" s="442"/>
      <c r="G44" s="76">
        <v>10</v>
      </c>
      <c r="H44" s="169" t="str">
        <f t="shared" si="9"/>
        <v/>
      </c>
      <c r="I44" s="62" t="str">
        <f t="shared" si="10"/>
        <v/>
      </c>
      <c r="J44" s="59" t="str">
        <f t="shared" si="11"/>
        <v/>
      </c>
      <c r="K44" s="4">
        <f t="shared" si="12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99</v>
      </c>
      <c r="E45" s="441"/>
      <c r="F45" s="442"/>
      <c r="G45" s="76">
        <v>11</v>
      </c>
      <c r="H45" s="169" t="str">
        <f t="shared" si="9"/>
        <v/>
      </c>
      <c r="I45" s="62" t="str">
        <f t="shared" si="10"/>
        <v/>
      </c>
      <c r="J45" s="59" t="str">
        <f t="shared" si="11"/>
        <v/>
      </c>
      <c r="K45" s="4">
        <f t="shared" si="12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99</v>
      </c>
      <c r="E46" s="443"/>
      <c r="F46" s="444"/>
      <c r="G46" s="77">
        <v>12</v>
      </c>
      <c r="H46" s="170" t="str">
        <f t="shared" si="9"/>
        <v/>
      </c>
      <c r="I46" s="67" t="str">
        <f t="shared" si="10"/>
        <v/>
      </c>
      <c r="J46" s="64" t="str">
        <f t="shared" si="11"/>
        <v/>
      </c>
      <c r="K46" s="5">
        <f t="shared" si="12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C2:D42"/>
    <mergeCell ref="U4:W6"/>
    <mergeCell ref="U7:W9"/>
    <mergeCell ref="U10:W12"/>
    <mergeCell ref="U13:W15"/>
    <mergeCell ref="U16:W18"/>
    <mergeCell ref="T2:T46"/>
    <mergeCell ref="E35:F46"/>
    <mergeCell ref="C43:D43"/>
    <mergeCell ref="O35:O37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O38:O46"/>
    <mergeCell ref="E3:G34"/>
    <mergeCell ref="Y47:AA47"/>
    <mergeCell ref="U19:W21"/>
    <mergeCell ref="U22:W24"/>
    <mergeCell ref="U25:W27"/>
    <mergeCell ref="U28:W30"/>
  </mergeCells>
  <phoneticPr fontId="11" type="noConversion"/>
  <conditionalFormatting sqref="O3:O34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conditionalFormatting sqref="G35:G46">
    <cfRule type="cellIs" dxfId="74" priority="1" operator="between">
      <formula>2.9</formula>
      <formula>3.1</formula>
    </cfRule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F1" zoomScale="125" zoomScaleNormal="125" workbookViewId="0">
      <selection activeCell="K5" sqref="K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" style="47" customWidth="1"/>
    <col min="16" max="16" width="16" style="162" hidden="1" customWidth="1"/>
    <col min="17" max="18" width="8" style="50" hidden="1" customWidth="1"/>
    <col min="19" max="19" width="8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1.28515625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34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39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52" t="s">
        <v>7</v>
      </c>
      <c r="F3" s="453"/>
      <c r="G3" s="453"/>
      <c r="H3" s="46" t="str">
        <f>IFERROR(VLOOKUP($J3,$Y$2:$AB$34,2,0),"")</f>
        <v/>
      </c>
      <c r="I3" s="223" t="str">
        <f>IFERROR(VLOOKUP($J3,$Y$2:$AB$34,3,0),"")</f>
        <v/>
      </c>
      <c r="J3" s="3"/>
      <c r="K3" s="6"/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 t="str">
        <f>IF(K3&gt;0,RANK(K3,$K$3:$K$34,0),"No Jumper")</f>
        <v>No Jumper</v>
      </c>
      <c r="P3" s="158">
        <f>K3</f>
        <v>0</v>
      </c>
      <c r="Q3" s="87" t="str">
        <f t="shared" ref="Q3:R34" si="3">H3</f>
        <v/>
      </c>
      <c r="R3" s="87" t="str">
        <f t="shared" si="3"/>
        <v/>
      </c>
      <c r="S3" s="58">
        <f>J3</f>
        <v>0</v>
      </c>
      <c r="T3" s="391"/>
      <c r="U3" s="449"/>
      <c r="V3" s="450"/>
      <c r="W3" s="451"/>
      <c r="X3" s="390"/>
      <c r="Y3" s="267">
        <v>112</v>
      </c>
      <c r="Z3" s="268" t="s">
        <v>129</v>
      </c>
      <c r="AA3" s="277" t="s">
        <v>59</v>
      </c>
    </row>
    <row r="4" spans="1:27" ht="9.9499999999999993" customHeight="1">
      <c r="A4" s="390"/>
      <c r="B4" s="390"/>
      <c r="C4" s="394"/>
      <c r="D4" s="395"/>
      <c r="E4" s="454"/>
      <c r="F4" s="455"/>
      <c r="G4" s="455"/>
      <c r="H4" s="33" t="str">
        <f>IFERROR(VLOOKUP($J4,$Y$2:$AB$34,2,0),"")</f>
        <v>Imogen Hedges</v>
      </c>
      <c r="I4" s="20" t="str">
        <f>IFERROR(VLOOKUP($J4,$Y$2:$AB$34,3,0),"")</f>
        <v>Beaumont</v>
      </c>
      <c r="J4" s="14">
        <v>112</v>
      </c>
      <c r="K4" s="4">
        <v>1.65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Jumper")</f>
        <v>1</v>
      </c>
      <c r="P4" s="159">
        <f t="shared" ref="P4:P34" si="5">K4</f>
        <v>1.65</v>
      </c>
      <c r="Q4" s="86" t="str">
        <f t="shared" si="3"/>
        <v>Imogen Hedges</v>
      </c>
      <c r="R4" s="86" t="str">
        <f t="shared" si="3"/>
        <v>Beaumont</v>
      </c>
      <c r="S4" s="63">
        <f t="shared" ref="S4:S34" si="6">J4</f>
        <v>112</v>
      </c>
      <c r="T4" s="391"/>
      <c r="U4" s="416" t="s">
        <v>20</v>
      </c>
      <c r="V4" s="417"/>
      <c r="W4" s="418"/>
      <c r="X4" s="390"/>
      <c r="Y4" s="267">
        <v>495</v>
      </c>
      <c r="Z4" s="268" t="s">
        <v>226</v>
      </c>
      <c r="AA4" s="277" t="s">
        <v>71</v>
      </c>
    </row>
    <row r="5" spans="1:27" ht="9.9499999999999993" customHeight="1">
      <c r="A5" s="390"/>
      <c r="B5" s="390"/>
      <c r="C5" s="394"/>
      <c r="D5" s="395"/>
      <c r="E5" s="454"/>
      <c r="F5" s="455"/>
      <c r="G5" s="455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14"/>
      <c r="K5" s="4"/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 t="str">
        <f t="shared" si="4"/>
        <v>No Jumper</v>
      </c>
      <c r="P5" s="159">
        <f t="shared" si="5"/>
        <v>0</v>
      </c>
      <c r="Q5" s="86" t="str">
        <f t="shared" si="3"/>
        <v/>
      </c>
      <c r="R5" s="86" t="str">
        <f t="shared" si="3"/>
        <v/>
      </c>
      <c r="S5" s="63">
        <f t="shared" si="6"/>
        <v>0</v>
      </c>
      <c r="T5" s="391"/>
      <c r="U5" s="419"/>
      <c r="V5" s="420"/>
      <c r="W5" s="421"/>
      <c r="X5" s="390"/>
      <c r="Y5" s="267"/>
      <c r="Z5" s="268"/>
      <c r="AA5" s="277"/>
    </row>
    <row r="6" spans="1:27" ht="9.9499999999999993" customHeight="1">
      <c r="A6" s="390"/>
      <c r="B6" s="390"/>
      <c r="C6" s="394"/>
      <c r="D6" s="395"/>
      <c r="E6" s="454"/>
      <c r="F6" s="455"/>
      <c r="G6" s="455"/>
      <c r="H6" s="33" t="str">
        <f t="shared" si="7"/>
        <v/>
      </c>
      <c r="I6" s="20" t="str">
        <f t="shared" si="8"/>
        <v/>
      </c>
      <c r="J6" s="14"/>
      <c r="K6" s="4"/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 t="str">
        <f t="shared" si="4"/>
        <v>No Jumper</v>
      </c>
      <c r="P6" s="159">
        <f t="shared" si="5"/>
        <v>0</v>
      </c>
      <c r="Q6" s="86" t="str">
        <f t="shared" si="3"/>
        <v/>
      </c>
      <c r="R6" s="86" t="str">
        <f t="shared" si="3"/>
        <v/>
      </c>
      <c r="S6" s="63">
        <f t="shared" si="6"/>
        <v>0</v>
      </c>
      <c r="T6" s="391"/>
      <c r="U6" s="419"/>
      <c r="V6" s="420"/>
      <c r="W6" s="421"/>
      <c r="X6" s="390"/>
      <c r="Y6" s="267"/>
      <c r="Z6" s="268"/>
      <c r="AA6" s="277"/>
    </row>
    <row r="7" spans="1:27" ht="9.9499999999999993" customHeight="1">
      <c r="A7" s="390"/>
      <c r="B7" s="390"/>
      <c r="C7" s="394"/>
      <c r="D7" s="395"/>
      <c r="E7" s="454"/>
      <c r="F7" s="455"/>
      <c r="G7" s="455"/>
      <c r="H7" s="33" t="str">
        <f t="shared" si="7"/>
        <v/>
      </c>
      <c r="I7" s="20" t="str">
        <f t="shared" si="8"/>
        <v/>
      </c>
      <c r="J7" s="14"/>
      <c r="K7" s="4"/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 t="str">
        <f t="shared" si="4"/>
        <v>No Jumper</v>
      </c>
      <c r="P7" s="159">
        <f t="shared" si="5"/>
        <v>0</v>
      </c>
      <c r="Q7" s="86" t="str">
        <f t="shared" si="3"/>
        <v/>
      </c>
      <c r="R7" s="86" t="str">
        <f t="shared" si="3"/>
        <v/>
      </c>
      <c r="S7" s="63">
        <f t="shared" si="6"/>
        <v>0</v>
      </c>
      <c r="T7" s="391"/>
      <c r="U7" s="416" t="s">
        <v>25</v>
      </c>
      <c r="V7" s="417"/>
      <c r="W7" s="418"/>
      <c r="X7" s="390"/>
      <c r="Y7" s="267"/>
      <c r="Z7" s="268"/>
      <c r="AA7" s="277"/>
    </row>
    <row r="8" spans="1:27" ht="9.9499999999999993" customHeight="1">
      <c r="A8" s="390"/>
      <c r="B8" s="390"/>
      <c r="C8" s="394"/>
      <c r="D8" s="395"/>
      <c r="E8" s="454"/>
      <c r="F8" s="455"/>
      <c r="G8" s="455"/>
      <c r="H8" s="33" t="str">
        <f t="shared" si="7"/>
        <v/>
      </c>
      <c r="I8" s="20" t="str">
        <f t="shared" si="8"/>
        <v/>
      </c>
      <c r="J8" s="14"/>
      <c r="K8" s="4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Jumper</v>
      </c>
      <c r="P8" s="159">
        <f t="shared" si="5"/>
        <v>0</v>
      </c>
      <c r="Q8" s="86" t="str">
        <f t="shared" si="3"/>
        <v/>
      </c>
      <c r="R8" s="86" t="str">
        <f t="shared" si="3"/>
        <v/>
      </c>
      <c r="S8" s="63">
        <f t="shared" si="6"/>
        <v>0</v>
      </c>
      <c r="T8" s="391"/>
      <c r="U8" s="419"/>
      <c r="V8" s="420"/>
      <c r="W8" s="421"/>
      <c r="X8" s="390"/>
      <c r="Y8" s="267"/>
      <c r="Z8" s="268"/>
      <c r="AA8" s="277"/>
    </row>
    <row r="9" spans="1:27" ht="9.9499999999999993" customHeight="1">
      <c r="A9" s="390"/>
      <c r="B9" s="390"/>
      <c r="C9" s="394"/>
      <c r="D9" s="395"/>
      <c r="E9" s="454"/>
      <c r="F9" s="455"/>
      <c r="G9" s="455"/>
      <c r="H9" s="34" t="str">
        <f t="shared" si="7"/>
        <v/>
      </c>
      <c r="I9" s="21" t="str">
        <f t="shared" si="8"/>
        <v/>
      </c>
      <c r="J9" s="14"/>
      <c r="K9" s="4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Jumper</v>
      </c>
      <c r="P9" s="159">
        <f t="shared" si="5"/>
        <v>0</v>
      </c>
      <c r="Q9" s="86" t="str">
        <f t="shared" si="3"/>
        <v/>
      </c>
      <c r="R9" s="86" t="str">
        <f t="shared" si="3"/>
        <v/>
      </c>
      <c r="S9" s="63">
        <f t="shared" si="6"/>
        <v>0</v>
      </c>
      <c r="T9" s="391"/>
      <c r="U9" s="419"/>
      <c r="V9" s="420"/>
      <c r="W9" s="421"/>
      <c r="X9" s="390"/>
      <c r="Y9" s="267"/>
      <c r="Z9" s="268"/>
      <c r="AA9" s="277"/>
    </row>
    <row r="10" spans="1:27" ht="9.9499999999999993" customHeight="1">
      <c r="A10" s="390"/>
      <c r="B10" s="390"/>
      <c r="C10" s="394"/>
      <c r="D10" s="395"/>
      <c r="E10" s="454"/>
      <c r="F10" s="455"/>
      <c r="G10" s="455"/>
      <c r="H10" s="33" t="str">
        <f t="shared" si="7"/>
        <v/>
      </c>
      <c r="I10" s="20" t="str">
        <f t="shared" si="8"/>
        <v/>
      </c>
      <c r="J10" s="14"/>
      <c r="K10" s="4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Jumper</v>
      </c>
      <c r="P10" s="159">
        <f t="shared" si="5"/>
        <v>0</v>
      </c>
      <c r="Q10" s="86" t="str">
        <f t="shared" si="3"/>
        <v/>
      </c>
      <c r="R10" s="86" t="str">
        <f t="shared" si="3"/>
        <v/>
      </c>
      <c r="S10" s="63">
        <f t="shared" si="6"/>
        <v>0</v>
      </c>
      <c r="T10" s="391"/>
      <c r="U10" s="351" t="s">
        <v>24</v>
      </c>
      <c r="V10" s="352"/>
      <c r="W10" s="353"/>
      <c r="X10" s="390"/>
      <c r="Y10" s="267"/>
      <c r="Z10" s="268"/>
      <c r="AA10" s="277"/>
    </row>
    <row r="11" spans="1:27" ht="9.9499999999999993" customHeight="1">
      <c r="A11" s="390"/>
      <c r="B11" s="390"/>
      <c r="C11" s="394"/>
      <c r="D11" s="395"/>
      <c r="E11" s="454"/>
      <c r="F11" s="455"/>
      <c r="G11" s="455"/>
      <c r="H11" s="33" t="str">
        <f t="shared" si="7"/>
        <v/>
      </c>
      <c r="I11" s="20" t="str">
        <f t="shared" si="8"/>
        <v/>
      </c>
      <c r="J11" s="14"/>
      <c r="K11" s="4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Jumper</v>
      </c>
      <c r="P11" s="159">
        <f t="shared" si="5"/>
        <v>0</v>
      </c>
      <c r="Q11" s="86" t="str">
        <f t="shared" si="3"/>
        <v/>
      </c>
      <c r="R11" s="86" t="str">
        <f t="shared" si="3"/>
        <v/>
      </c>
      <c r="S11" s="63">
        <f t="shared" si="6"/>
        <v>0</v>
      </c>
      <c r="T11" s="391"/>
      <c r="U11" s="354"/>
      <c r="V11" s="355"/>
      <c r="W11" s="356"/>
      <c r="X11" s="390"/>
      <c r="Y11" s="267"/>
      <c r="Z11" s="268"/>
      <c r="AA11" s="277"/>
    </row>
    <row r="12" spans="1:27" ht="9.9499999999999993" customHeight="1">
      <c r="A12" s="390"/>
      <c r="B12" s="390"/>
      <c r="C12" s="394"/>
      <c r="D12" s="395"/>
      <c r="E12" s="454"/>
      <c r="F12" s="455"/>
      <c r="G12" s="455"/>
      <c r="H12" s="33" t="str">
        <f t="shared" si="7"/>
        <v/>
      </c>
      <c r="I12" s="20" t="str">
        <f t="shared" si="8"/>
        <v/>
      </c>
      <c r="J12" s="14"/>
      <c r="K12" s="4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Jumper</v>
      </c>
      <c r="P12" s="159">
        <f t="shared" si="5"/>
        <v>0</v>
      </c>
      <c r="Q12" s="86" t="str">
        <f t="shared" si="3"/>
        <v/>
      </c>
      <c r="R12" s="86" t="str">
        <f t="shared" si="3"/>
        <v/>
      </c>
      <c r="S12" s="63">
        <f t="shared" si="6"/>
        <v>0</v>
      </c>
      <c r="T12" s="391"/>
      <c r="U12" s="357"/>
      <c r="V12" s="358"/>
      <c r="W12" s="359"/>
      <c r="X12" s="390"/>
      <c r="Y12" s="267"/>
      <c r="Z12" s="268"/>
      <c r="AA12" s="277"/>
    </row>
    <row r="13" spans="1:27" ht="9.9499999999999993" customHeight="1">
      <c r="A13" s="390"/>
      <c r="B13" s="390"/>
      <c r="C13" s="394"/>
      <c r="D13" s="395"/>
      <c r="E13" s="454"/>
      <c r="F13" s="455"/>
      <c r="G13" s="455"/>
      <c r="H13" s="33" t="str">
        <f t="shared" si="7"/>
        <v/>
      </c>
      <c r="I13" s="20" t="str">
        <f t="shared" si="8"/>
        <v/>
      </c>
      <c r="J13" s="14"/>
      <c r="K13" s="4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3"/>
        <v/>
      </c>
      <c r="R13" s="86" t="str">
        <f t="shared" si="3"/>
        <v/>
      </c>
      <c r="S13" s="63">
        <f t="shared" si="6"/>
        <v>0</v>
      </c>
      <c r="T13" s="391"/>
      <c r="U13" s="351"/>
      <c r="V13" s="352"/>
      <c r="W13" s="353"/>
      <c r="X13" s="390"/>
      <c r="Y13" s="267"/>
      <c r="Z13" s="268"/>
      <c r="AA13" s="277"/>
    </row>
    <row r="14" spans="1:27" ht="9.9499999999999993" customHeight="1">
      <c r="A14" s="390"/>
      <c r="B14" s="390"/>
      <c r="C14" s="394"/>
      <c r="D14" s="395"/>
      <c r="E14" s="454"/>
      <c r="F14" s="455"/>
      <c r="G14" s="455"/>
      <c r="H14" s="33" t="str">
        <f t="shared" si="7"/>
        <v/>
      </c>
      <c r="I14" s="20" t="str">
        <f t="shared" si="8"/>
        <v/>
      </c>
      <c r="J14" s="14"/>
      <c r="K14" s="4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3"/>
        <v/>
      </c>
      <c r="R14" s="86" t="str">
        <f t="shared" si="3"/>
        <v/>
      </c>
      <c r="S14" s="63">
        <f t="shared" si="6"/>
        <v>0</v>
      </c>
      <c r="T14" s="391"/>
      <c r="U14" s="354"/>
      <c r="V14" s="355"/>
      <c r="W14" s="356"/>
      <c r="X14" s="390"/>
      <c r="Y14" s="267"/>
      <c r="Z14" s="268"/>
      <c r="AA14" s="277"/>
    </row>
    <row r="15" spans="1:27" ht="9.9499999999999993" customHeight="1">
      <c r="A15" s="390"/>
      <c r="B15" s="390"/>
      <c r="C15" s="394"/>
      <c r="D15" s="395"/>
      <c r="E15" s="454"/>
      <c r="F15" s="455"/>
      <c r="G15" s="455"/>
      <c r="H15" s="33" t="str">
        <f t="shared" si="7"/>
        <v/>
      </c>
      <c r="I15" s="20" t="str">
        <f t="shared" si="8"/>
        <v/>
      </c>
      <c r="J15" s="14"/>
      <c r="K15" s="4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3"/>
        <v/>
      </c>
      <c r="R15" s="86" t="str">
        <f t="shared" si="3"/>
        <v/>
      </c>
      <c r="S15" s="63">
        <f t="shared" si="6"/>
        <v>0</v>
      </c>
      <c r="T15" s="391"/>
      <c r="U15" s="357"/>
      <c r="V15" s="358"/>
      <c r="W15" s="359"/>
      <c r="X15" s="390"/>
      <c r="Y15" s="267"/>
      <c r="Z15" s="268"/>
      <c r="AA15" s="277"/>
    </row>
    <row r="16" spans="1:27" ht="9.9499999999999993" customHeight="1">
      <c r="A16" s="390"/>
      <c r="B16" s="390"/>
      <c r="C16" s="394"/>
      <c r="D16" s="395"/>
      <c r="E16" s="454"/>
      <c r="F16" s="455"/>
      <c r="G16" s="455"/>
      <c r="H16" s="35" t="str">
        <f t="shared" si="7"/>
        <v/>
      </c>
      <c r="I16" s="224" t="str">
        <f t="shared" si="8"/>
        <v/>
      </c>
      <c r="J16" s="14"/>
      <c r="K16" s="4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3"/>
        <v/>
      </c>
      <c r="R16" s="86" t="str">
        <f t="shared" si="3"/>
        <v/>
      </c>
      <c r="S16" s="63">
        <f t="shared" si="6"/>
        <v>0</v>
      </c>
      <c r="T16" s="391"/>
      <c r="U16" s="351"/>
      <c r="V16" s="352"/>
      <c r="W16" s="353"/>
      <c r="X16" s="390"/>
      <c r="Y16" s="267"/>
      <c r="Z16" s="268"/>
      <c r="AA16" s="277"/>
    </row>
    <row r="17" spans="1:27" ht="9.9499999999999993" customHeight="1">
      <c r="A17" s="390"/>
      <c r="B17" s="390"/>
      <c r="C17" s="394"/>
      <c r="D17" s="395"/>
      <c r="E17" s="454"/>
      <c r="F17" s="455"/>
      <c r="G17" s="455"/>
      <c r="H17" s="7" t="str">
        <f t="shared" si="7"/>
        <v/>
      </c>
      <c r="I17" s="10" t="str">
        <f t="shared" si="8"/>
        <v/>
      </c>
      <c r="J17" s="1"/>
      <c r="K17" s="4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3"/>
        <v/>
      </c>
      <c r="R17" s="86" t="str">
        <f t="shared" si="3"/>
        <v/>
      </c>
      <c r="S17" s="63">
        <f t="shared" si="6"/>
        <v>0</v>
      </c>
      <c r="T17" s="391"/>
      <c r="U17" s="354"/>
      <c r="V17" s="355"/>
      <c r="W17" s="356"/>
      <c r="X17" s="390"/>
      <c r="Y17" s="267"/>
      <c r="Z17" s="268"/>
      <c r="AA17" s="277"/>
    </row>
    <row r="18" spans="1:27" ht="9.9499999999999993" customHeight="1">
      <c r="A18" s="390"/>
      <c r="B18" s="390"/>
      <c r="C18" s="394"/>
      <c r="D18" s="395"/>
      <c r="E18" s="454"/>
      <c r="F18" s="455"/>
      <c r="G18" s="455"/>
      <c r="H18" s="7" t="str">
        <f t="shared" si="7"/>
        <v/>
      </c>
      <c r="I18" s="10" t="str">
        <f t="shared" si="8"/>
        <v/>
      </c>
      <c r="J18" s="1"/>
      <c r="K18" s="4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3"/>
        <v/>
      </c>
      <c r="R18" s="86" t="str">
        <f t="shared" si="3"/>
        <v/>
      </c>
      <c r="S18" s="63">
        <f t="shared" si="6"/>
        <v>0</v>
      </c>
      <c r="T18" s="391"/>
      <c r="U18" s="357"/>
      <c r="V18" s="358"/>
      <c r="W18" s="359"/>
      <c r="X18" s="390"/>
      <c r="Y18" s="267"/>
      <c r="Z18" s="268"/>
      <c r="AA18" s="277"/>
    </row>
    <row r="19" spans="1:27" ht="9.9499999999999993" customHeight="1">
      <c r="A19" s="390"/>
      <c r="B19" s="390"/>
      <c r="C19" s="394"/>
      <c r="D19" s="395"/>
      <c r="E19" s="454"/>
      <c r="F19" s="455"/>
      <c r="G19" s="455"/>
      <c r="H19" s="34" t="str">
        <f t="shared" si="7"/>
        <v/>
      </c>
      <c r="I19" s="21" t="str">
        <f t="shared" si="8"/>
        <v/>
      </c>
      <c r="J19" s="14"/>
      <c r="K19" s="4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3"/>
        <v/>
      </c>
      <c r="R19" s="86" t="str">
        <f t="shared" si="3"/>
        <v/>
      </c>
      <c r="S19" s="63">
        <f t="shared" si="6"/>
        <v>0</v>
      </c>
      <c r="T19" s="391"/>
      <c r="U19" s="351"/>
      <c r="V19" s="352"/>
      <c r="W19" s="353"/>
      <c r="X19" s="390"/>
      <c r="Y19" s="267"/>
      <c r="Z19" s="268"/>
      <c r="AA19" s="277"/>
    </row>
    <row r="20" spans="1:27" ht="9.9499999999999993" customHeight="1">
      <c r="A20" s="390"/>
      <c r="B20" s="390"/>
      <c r="C20" s="394"/>
      <c r="D20" s="395"/>
      <c r="E20" s="454"/>
      <c r="F20" s="455"/>
      <c r="G20" s="455"/>
      <c r="H20" s="33" t="str">
        <f t="shared" si="7"/>
        <v/>
      </c>
      <c r="I20" s="20" t="str">
        <f t="shared" si="8"/>
        <v/>
      </c>
      <c r="J20" s="14"/>
      <c r="K20" s="4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3"/>
        <v/>
      </c>
      <c r="R20" s="86" t="str">
        <f t="shared" si="3"/>
        <v/>
      </c>
      <c r="S20" s="63">
        <f t="shared" si="6"/>
        <v>0</v>
      </c>
      <c r="T20" s="391"/>
      <c r="U20" s="354"/>
      <c r="V20" s="355"/>
      <c r="W20" s="356"/>
      <c r="X20" s="390"/>
      <c r="Y20" s="267"/>
      <c r="Z20" s="268"/>
      <c r="AA20" s="277"/>
    </row>
    <row r="21" spans="1:27" ht="9.9499999999999993" customHeight="1">
      <c r="A21" s="390"/>
      <c r="B21" s="390"/>
      <c r="C21" s="394"/>
      <c r="D21" s="395"/>
      <c r="E21" s="454"/>
      <c r="F21" s="455"/>
      <c r="G21" s="455"/>
      <c r="H21" s="34" t="str">
        <f t="shared" si="7"/>
        <v/>
      </c>
      <c r="I21" s="21" t="str">
        <f t="shared" si="8"/>
        <v/>
      </c>
      <c r="J21" s="14"/>
      <c r="K21" s="4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3"/>
        <v/>
      </c>
      <c r="R21" s="86" t="str">
        <f t="shared" si="3"/>
        <v/>
      </c>
      <c r="S21" s="63">
        <f t="shared" si="6"/>
        <v>0</v>
      </c>
      <c r="T21" s="391"/>
      <c r="U21" s="357"/>
      <c r="V21" s="358"/>
      <c r="W21" s="359"/>
      <c r="X21" s="390"/>
      <c r="Y21" s="267"/>
      <c r="Z21" s="268"/>
      <c r="AA21" s="277"/>
    </row>
    <row r="22" spans="1:27" ht="9.9499999999999993" customHeight="1">
      <c r="A22" s="390"/>
      <c r="B22" s="390"/>
      <c r="C22" s="394"/>
      <c r="D22" s="395"/>
      <c r="E22" s="454"/>
      <c r="F22" s="455"/>
      <c r="G22" s="455"/>
      <c r="H22" s="34" t="str">
        <f t="shared" si="7"/>
        <v/>
      </c>
      <c r="I22" s="21" t="str">
        <f t="shared" si="8"/>
        <v/>
      </c>
      <c r="J22" s="14"/>
      <c r="K22" s="4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3"/>
        <v/>
      </c>
      <c r="R22" s="86" t="str">
        <f t="shared" si="3"/>
        <v/>
      </c>
      <c r="S22" s="63">
        <f t="shared" si="6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394"/>
      <c r="D23" s="395"/>
      <c r="E23" s="454"/>
      <c r="F23" s="455"/>
      <c r="G23" s="455"/>
      <c r="H23" s="33" t="str">
        <f t="shared" si="7"/>
        <v/>
      </c>
      <c r="I23" s="20" t="str">
        <f t="shared" si="8"/>
        <v/>
      </c>
      <c r="J23" s="14"/>
      <c r="K23" s="4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3"/>
        <v/>
      </c>
      <c r="R23" s="86" t="str">
        <f t="shared" si="3"/>
        <v/>
      </c>
      <c r="S23" s="63">
        <f t="shared" si="6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394"/>
      <c r="D24" s="395"/>
      <c r="E24" s="454"/>
      <c r="F24" s="455"/>
      <c r="G24" s="455"/>
      <c r="H24" s="33" t="str">
        <f t="shared" si="7"/>
        <v/>
      </c>
      <c r="I24" s="20" t="str">
        <f t="shared" si="8"/>
        <v/>
      </c>
      <c r="J24" s="14"/>
      <c r="K24" s="4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3"/>
        <v/>
      </c>
      <c r="R24" s="86" t="str">
        <f t="shared" si="3"/>
        <v/>
      </c>
      <c r="S24" s="63">
        <f t="shared" si="6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394"/>
      <c r="D25" s="395"/>
      <c r="E25" s="454"/>
      <c r="F25" s="455"/>
      <c r="G25" s="455"/>
      <c r="H25" s="7" t="str">
        <f t="shared" si="7"/>
        <v/>
      </c>
      <c r="I25" s="10" t="str">
        <f t="shared" si="8"/>
        <v/>
      </c>
      <c r="J25" s="1"/>
      <c r="K25" s="4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3"/>
        <v/>
      </c>
      <c r="R25" s="86" t="str">
        <f t="shared" si="3"/>
        <v/>
      </c>
      <c r="S25" s="63">
        <f t="shared" si="6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394"/>
      <c r="D26" s="395"/>
      <c r="E26" s="454"/>
      <c r="F26" s="455"/>
      <c r="G26" s="455"/>
      <c r="H26" s="7" t="str">
        <f t="shared" si="7"/>
        <v/>
      </c>
      <c r="I26" s="10" t="str">
        <f t="shared" si="8"/>
        <v/>
      </c>
      <c r="J26" s="1"/>
      <c r="K26" s="4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3"/>
        <v/>
      </c>
      <c r="R26" s="86" t="str">
        <f t="shared" si="3"/>
        <v/>
      </c>
      <c r="S26" s="63">
        <f t="shared" si="6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394"/>
      <c r="D27" s="395"/>
      <c r="E27" s="454"/>
      <c r="F27" s="455"/>
      <c r="G27" s="455"/>
      <c r="H27" s="33" t="str">
        <f t="shared" si="7"/>
        <v/>
      </c>
      <c r="I27" s="20" t="str">
        <f t="shared" si="8"/>
        <v/>
      </c>
      <c r="J27" s="14"/>
      <c r="K27" s="4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3"/>
        <v/>
      </c>
      <c r="R27" s="86" t="str">
        <f t="shared" si="3"/>
        <v/>
      </c>
      <c r="S27" s="63">
        <f t="shared" si="6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394"/>
      <c r="D28" s="395"/>
      <c r="E28" s="454"/>
      <c r="F28" s="455"/>
      <c r="G28" s="455"/>
      <c r="H28" s="33" t="str">
        <f t="shared" si="7"/>
        <v/>
      </c>
      <c r="I28" s="20" t="str">
        <f t="shared" si="8"/>
        <v/>
      </c>
      <c r="J28" s="14"/>
      <c r="K28" s="4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3"/>
        <v/>
      </c>
      <c r="R28" s="86" t="str">
        <f t="shared" si="3"/>
        <v/>
      </c>
      <c r="S28" s="63">
        <f t="shared" si="6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394"/>
      <c r="D29" s="395"/>
      <c r="E29" s="454"/>
      <c r="F29" s="455"/>
      <c r="G29" s="455"/>
      <c r="H29" s="34" t="str">
        <f t="shared" si="7"/>
        <v/>
      </c>
      <c r="I29" s="21" t="str">
        <f t="shared" si="8"/>
        <v/>
      </c>
      <c r="J29" s="14"/>
      <c r="K29" s="4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3"/>
        <v/>
      </c>
      <c r="R29" s="86" t="str">
        <f t="shared" si="3"/>
        <v/>
      </c>
      <c r="S29" s="63">
        <f t="shared" si="6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394"/>
      <c r="D30" s="395"/>
      <c r="E30" s="454"/>
      <c r="F30" s="455"/>
      <c r="G30" s="455"/>
      <c r="H30" s="33" t="str">
        <f t="shared" si="7"/>
        <v/>
      </c>
      <c r="I30" s="20" t="str">
        <f t="shared" si="8"/>
        <v/>
      </c>
      <c r="J30" s="14"/>
      <c r="K30" s="4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3"/>
        <v/>
      </c>
      <c r="R30" s="86" t="str">
        <f t="shared" si="3"/>
        <v/>
      </c>
      <c r="S30" s="63">
        <f t="shared" si="6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394"/>
      <c r="D31" s="395"/>
      <c r="E31" s="454"/>
      <c r="F31" s="455"/>
      <c r="G31" s="455"/>
      <c r="H31" s="33" t="str">
        <f t="shared" si="7"/>
        <v/>
      </c>
      <c r="I31" s="20" t="str">
        <f t="shared" si="8"/>
        <v/>
      </c>
      <c r="J31" s="14"/>
      <c r="K31" s="4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3"/>
        <v/>
      </c>
      <c r="R31" s="86" t="str">
        <f t="shared" si="3"/>
        <v/>
      </c>
      <c r="S31" s="63">
        <f t="shared" si="6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394"/>
      <c r="D32" s="395"/>
      <c r="E32" s="454"/>
      <c r="F32" s="455"/>
      <c r="G32" s="455"/>
      <c r="H32" s="33" t="str">
        <f t="shared" si="7"/>
        <v/>
      </c>
      <c r="I32" s="20" t="str">
        <f t="shared" si="8"/>
        <v/>
      </c>
      <c r="J32" s="14"/>
      <c r="K32" s="4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3"/>
        <v/>
      </c>
      <c r="R32" s="86" t="str">
        <f t="shared" si="3"/>
        <v/>
      </c>
      <c r="S32" s="63">
        <f t="shared" si="6"/>
        <v>0</v>
      </c>
      <c r="T32" s="391"/>
      <c r="U32" s="459"/>
      <c r="V32" s="459"/>
      <c r="W32" s="459"/>
      <c r="X32" s="390"/>
      <c r="Y32" s="267"/>
      <c r="Z32" s="268"/>
      <c r="AA32" s="277"/>
    </row>
    <row r="33" spans="1:28" ht="9.9499999999999993" customHeight="1">
      <c r="A33" s="390"/>
      <c r="B33" s="390"/>
      <c r="C33" s="394"/>
      <c r="D33" s="395"/>
      <c r="E33" s="454"/>
      <c r="F33" s="455"/>
      <c r="G33" s="455"/>
      <c r="H33" s="34" t="str">
        <f t="shared" si="7"/>
        <v/>
      </c>
      <c r="I33" s="21" t="str">
        <f t="shared" si="8"/>
        <v/>
      </c>
      <c r="J33" s="14"/>
      <c r="K33" s="4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3"/>
        <v/>
      </c>
      <c r="R33" s="86" t="str">
        <f t="shared" si="3"/>
        <v/>
      </c>
      <c r="S33" s="63">
        <f t="shared" si="6"/>
        <v>0</v>
      </c>
      <c r="T33" s="391"/>
      <c r="U33" s="459"/>
      <c r="V33" s="459"/>
      <c r="W33" s="459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394"/>
      <c r="D34" s="395"/>
      <c r="E34" s="456"/>
      <c r="F34" s="457"/>
      <c r="G34" s="457"/>
      <c r="H34" s="9" t="str">
        <f t="shared" si="7"/>
        <v/>
      </c>
      <c r="I34" s="11" t="str">
        <f t="shared" si="8"/>
        <v/>
      </c>
      <c r="J34" s="2"/>
      <c r="K34" s="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Jumper</v>
      </c>
      <c r="P34" s="160">
        <f t="shared" si="5"/>
        <v>0</v>
      </c>
      <c r="Q34" s="88" t="str">
        <f t="shared" si="3"/>
        <v/>
      </c>
      <c r="R34" s="88" t="str">
        <f t="shared" si="3"/>
        <v/>
      </c>
      <c r="S34" s="68">
        <f t="shared" si="6"/>
        <v>0</v>
      </c>
      <c r="T34" s="391"/>
      <c r="U34" s="459"/>
      <c r="V34" s="459"/>
      <c r="W34" s="459"/>
      <c r="X34" s="390"/>
      <c r="Y34" s="270"/>
      <c r="Z34" s="271"/>
      <c r="AA34" s="278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Imogen Hedges</v>
      </c>
      <c r="I35" s="225" t="str">
        <f>IFERROR(VLOOKUP($G35,$O$3:$S$34,4,0),"")</f>
        <v>Beaumont</v>
      </c>
      <c r="J35" s="97">
        <f>IFERROR(VLOOKUP($G35,$O$3:$S$34,5,0),"")</f>
        <v>112</v>
      </c>
      <c r="K35" s="109">
        <f t="shared" ref="K35:K46" si="9">IFERROR(VLOOKUP($G35,$O$3:$S$34,2,0),0)</f>
        <v>1.65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34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10">IFERROR(VLOOKUP($G36,$O$3:$S$34,3,0),"")</f>
        <v/>
      </c>
      <c r="I36" s="228" t="str">
        <f t="shared" ref="I36:I46" si="11">IFERROR(VLOOKUP($G36,$O$3:$S$34,4,0),"")</f>
        <v/>
      </c>
      <c r="J36" s="103" t="str">
        <f t="shared" ref="J36:J46" si="12">IFERROR(VLOOKUP($G36,$O$3:$S$34,5,0),"")</f>
        <v/>
      </c>
      <c r="K36" s="166">
        <f t="shared" si="9"/>
        <v>0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10"/>
        <v/>
      </c>
      <c r="I37" s="229" t="str">
        <f t="shared" si="11"/>
        <v/>
      </c>
      <c r="J37" s="104" t="str">
        <f t="shared" si="12"/>
        <v/>
      </c>
      <c r="K37" s="167">
        <f t="shared" si="9"/>
        <v>0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10"/>
        <v/>
      </c>
      <c r="I38" s="62" t="str">
        <f t="shared" si="11"/>
        <v/>
      </c>
      <c r="J38" s="59" t="str">
        <f t="shared" si="12"/>
        <v/>
      </c>
      <c r="K38" s="4">
        <f t="shared" si="9"/>
        <v>0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10"/>
        <v/>
      </c>
      <c r="I39" s="62" t="str">
        <f t="shared" si="11"/>
        <v/>
      </c>
      <c r="J39" s="59" t="str">
        <f t="shared" si="12"/>
        <v/>
      </c>
      <c r="K39" s="4">
        <f t="shared" si="9"/>
        <v>0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9">
        <v>3.3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9">
        <v>3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80">
        <v>2.7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 t="shared" si="9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G35:G46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G2" zoomScale="125" zoomScaleNormal="125" workbookViewId="0">
      <selection activeCell="K11" sqref="K1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11.85546875" style="162" hidden="1" customWidth="1"/>
    <col min="17" max="18" width="8.140625" style="50" hidden="1" customWidth="1"/>
    <col min="19" max="19" width="10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0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35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65" t="s">
        <v>7</v>
      </c>
      <c r="F3" s="466"/>
      <c r="G3" s="466"/>
      <c r="H3" s="46" t="str">
        <f>IFERROR(VLOOKUP($J3,$Y$2:$AB$34,2,0),"")</f>
        <v>Maya Kearvell</v>
      </c>
      <c r="I3" s="223" t="str">
        <f>IFERROR(VLOOKUP($J3,$Y$2:$AB$34,3,0),"")</f>
        <v>Berkhamsted</v>
      </c>
      <c r="J3" s="258">
        <v>127</v>
      </c>
      <c r="K3" s="259">
        <v>8.8800000000000008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4</v>
      </c>
      <c r="P3" s="158">
        <f>K3</f>
        <v>8.8800000000000008</v>
      </c>
      <c r="Q3" s="87" t="str">
        <f>H3</f>
        <v>Maya Kearvell</v>
      </c>
      <c r="R3" s="87" t="str">
        <f>I3</f>
        <v>Berkhamsted</v>
      </c>
      <c r="S3" s="58">
        <f t="shared" ref="S3:S34" si="3">J3</f>
        <v>127</v>
      </c>
      <c r="T3" s="391"/>
      <c r="U3" s="449"/>
      <c r="V3" s="450"/>
      <c r="W3" s="451"/>
      <c r="X3" s="390"/>
      <c r="Y3" s="258">
        <v>127</v>
      </c>
      <c r="Z3" s="281" t="s">
        <v>130</v>
      </c>
      <c r="AA3" s="277" t="s">
        <v>64</v>
      </c>
    </row>
    <row r="4" spans="1:27" ht="9.9499999999999993" customHeight="1">
      <c r="A4" s="390"/>
      <c r="B4" s="390"/>
      <c r="C4" s="394"/>
      <c r="D4" s="395"/>
      <c r="E4" s="467"/>
      <c r="F4" s="468"/>
      <c r="G4" s="468"/>
      <c r="H4" s="33" t="str">
        <f>IFERROR(VLOOKUP($J4,$Y$2:$AB$34,2,0),"")</f>
        <v>Anneliesse Agbanyo</v>
      </c>
      <c r="I4" s="20" t="str">
        <f>IFERROR(VLOOKUP($J4,$Y$2:$AB$34,3,0),"")</f>
        <v>Bishop's Hatfield Girls' School</v>
      </c>
      <c r="J4" s="260">
        <v>139</v>
      </c>
      <c r="K4" s="261">
        <v>7.32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7</v>
      </c>
      <c r="P4" s="159">
        <f t="shared" ref="P4:P34" si="5">K4</f>
        <v>7.32</v>
      </c>
      <c r="Q4" s="86" t="str">
        <f t="shared" ref="Q4:R34" si="6">H4</f>
        <v>Anneliesse Agbanyo</v>
      </c>
      <c r="R4" s="86" t="str">
        <f t="shared" si="6"/>
        <v>Bishop's Hatfield Girls' School</v>
      </c>
      <c r="S4" s="63">
        <f t="shared" si="3"/>
        <v>139</v>
      </c>
      <c r="T4" s="391"/>
      <c r="U4" s="416" t="s">
        <v>20</v>
      </c>
      <c r="V4" s="417"/>
      <c r="W4" s="418"/>
      <c r="X4" s="390"/>
      <c r="Y4" s="260">
        <v>139</v>
      </c>
      <c r="Z4" s="282" t="s">
        <v>139</v>
      </c>
      <c r="AA4" s="277" t="s">
        <v>65</v>
      </c>
    </row>
    <row r="5" spans="1:27" ht="9.9499999999999993" customHeight="1">
      <c r="A5" s="390"/>
      <c r="B5" s="390"/>
      <c r="C5" s="394"/>
      <c r="D5" s="395"/>
      <c r="E5" s="467"/>
      <c r="F5" s="468"/>
      <c r="G5" s="468"/>
      <c r="H5" s="33" t="str">
        <f t="shared" ref="H5:H34" si="7">IFERROR(VLOOKUP($J5,$Y$2:$AB$34,2,0),"")</f>
        <v>Natalie Worsley</v>
      </c>
      <c r="I5" s="20" t="str">
        <f t="shared" ref="I5:I34" si="8">IFERROR(VLOOKUP($J5,$Y$2:$AB$34,3,0),"")</f>
        <v>Parmiter's School</v>
      </c>
      <c r="J5" s="260">
        <v>365</v>
      </c>
      <c r="K5" s="261">
        <v>7.06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8</v>
      </c>
      <c r="P5" s="159">
        <f t="shared" si="5"/>
        <v>7.06</v>
      </c>
      <c r="Q5" s="86" t="str">
        <f t="shared" si="6"/>
        <v>Natalie Worsley</v>
      </c>
      <c r="R5" s="86" t="str">
        <f t="shared" si="6"/>
        <v>Parmiter's School</v>
      </c>
      <c r="S5" s="63">
        <f t="shared" si="3"/>
        <v>365</v>
      </c>
      <c r="T5" s="391"/>
      <c r="U5" s="419"/>
      <c r="V5" s="420"/>
      <c r="W5" s="421"/>
      <c r="X5" s="390"/>
      <c r="Y5" s="260">
        <v>365</v>
      </c>
      <c r="Z5" s="282" t="s">
        <v>188</v>
      </c>
      <c r="AA5" s="277" t="s">
        <v>187</v>
      </c>
    </row>
    <row r="6" spans="1:27" ht="9.9499999999999993" customHeight="1">
      <c r="A6" s="390"/>
      <c r="B6" s="390"/>
      <c r="C6" s="394"/>
      <c r="D6" s="395"/>
      <c r="E6" s="467"/>
      <c r="F6" s="468"/>
      <c r="G6" s="468"/>
      <c r="H6" s="33" t="str">
        <f t="shared" si="7"/>
        <v>Keira Lake-Bryan</v>
      </c>
      <c r="I6" s="20" t="str">
        <f t="shared" si="8"/>
        <v>Queenswood</v>
      </c>
      <c r="J6" s="260">
        <v>398</v>
      </c>
      <c r="K6" s="261">
        <v>9.9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1</v>
      </c>
      <c r="P6" s="159">
        <f t="shared" si="5"/>
        <v>9.9</v>
      </c>
      <c r="Q6" s="86" t="str">
        <f t="shared" si="6"/>
        <v>Keira Lake-Bryan</v>
      </c>
      <c r="R6" s="86" t="str">
        <f t="shared" si="6"/>
        <v>Queenswood</v>
      </c>
      <c r="S6" s="63">
        <f t="shared" si="3"/>
        <v>398</v>
      </c>
      <c r="T6" s="391"/>
      <c r="U6" s="419"/>
      <c r="V6" s="420"/>
      <c r="W6" s="421"/>
      <c r="X6" s="390"/>
      <c r="Y6" s="260">
        <v>398</v>
      </c>
      <c r="Z6" s="282" t="s">
        <v>200</v>
      </c>
      <c r="AA6" s="277" t="s">
        <v>85</v>
      </c>
    </row>
    <row r="7" spans="1:27" ht="9.9499999999999993" customHeight="1">
      <c r="A7" s="390"/>
      <c r="B7" s="390"/>
      <c r="C7" s="394"/>
      <c r="D7" s="395"/>
      <c r="E7" s="467"/>
      <c r="F7" s="468"/>
      <c r="G7" s="468"/>
      <c r="H7" s="33" t="str">
        <f t="shared" si="7"/>
        <v>Isobel Wall</v>
      </c>
      <c r="I7" s="20" t="str">
        <f t="shared" si="8"/>
        <v>Roundwood Park School</v>
      </c>
      <c r="J7" s="260">
        <v>465</v>
      </c>
      <c r="K7" s="261">
        <v>8.75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5</v>
      </c>
      <c r="P7" s="159">
        <f t="shared" si="5"/>
        <v>8.75</v>
      </c>
      <c r="Q7" s="86" t="str">
        <f t="shared" si="6"/>
        <v>Isobel Wall</v>
      </c>
      <c r="R7" s="86" t="str">
        <f t="shared" si="6"/>
        <v>Roundwood Park School</v>
      </c>
      <c r="S7" s="63">
        <f t="shared" si="3"/>
        <v>465</v>
      </c>
      <c r="T7" s="391"/>
      <c r="U7" s="416" t="s">
        <v>25</v>
      </c>
      <c r="V7" s="417"/>
      <c r="W7" s="418"/>
      <c r="X7" s="390"/>
      <c r="Y7" s="260">
        <v>465</v>
      </c>
      <c r="Z7" s="282" t="s">
        <v>217</v>
      </c>
      <c r="AA7" s="277" t="s">
        <v>213</v>
      </c>
    </row>
    <row r="8" spans="1:27" ht="9.9499999999999993" customHeight="1">
      <c r="A8" s="390"/>
      <c r="B8" s="390"/>
      <c r="C8" s="394"/>
      <c r="D8" s="395"/>
      <c r="E8" s="467"/>
      <c r="F8" s="468"/>
      <c r="G8" s="468"/>
      <c r="H8" s="33" t="str">
        <f t="shared" si="7"/>
        <v>Bibi Fisher</v>
      </c>
      <c r="I8" s="20" t="str">
        <f t="shared" si="8"/>
        <v xml:space="preserve">St Albans High School For Girls </v>
      </c>
      <c r="J8" s="260">
        <v>573</v>
      </c>
      <c r="K8" s="261">
        <v>8.9499999999999993</v>
      </c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>
        <f t="shared" si="4"/>
        <v>3</v>
      </c>
      <c r="P8" s="159">
        <f t="shared" si="5"/>
        <v>8.9499999999999993</v>
      </c>
      <c r="Q8" s="86" t="str">
        <f t="shared" si="6"/>
        <v>Bibi Fisher</v>
      </c>
      <c r="R8" s="86" t="str">
        <f t="shared" si="6"/>
        <v xml:space="preserve">St Albans High School For Girls </v>
      </c>
      <c r="S8" s="63">
        <f t="shared" si="3"/>
        <v>573</v>
      </c>
      <c r="T8" s="391"/>
      <c r="U8" s="419"/>
      <c r="V8" s="420"/>
      <c r="W8" s="421"/>
      <c r="X8" s="390"/>
      <c r="Y8" s="260">
        <v>571</v>
      </c>
      <c r="Z8" s="283" t="s">
        <v>97</v>
      </c>
      <c r="AA8" s="277" t="s">
        <v>243</v>
      </c>
    </row>
    <row r="9" spans="1:27" ht="9.9499999999999993" customHeight="1">
      <c r="A9" s="390"/>
      <c r="B9" s="390"/>
      <c r="C9" s="394"/>
      <c r="D9" s="395"/>
      <c r="E9" s="467"/>
      <c r="F9" s="468"/>
      <c r="G9" s="468"/>
      <c r="H9" s="34" t="str">
        <f t="shared" si="7"/>
        <v>Taylor-Shattar Smith</v>
      </c>
      <c r="I9" s="21" t="str">
        <f t="shared" si="8"/>
        <v>The Adeyfield Academy</v>
      </c>
      <c r="J9" s="260">
        <v>716</v>
      </c>
      <c r="K9" s="261">
        <v>9.44</v>
      </c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4"/>
        <v>2</v>
      </c>
      <c r="P9" s="159">
        <f t="shared" si="5"/>
        <v>9.44</v>
      </c>
      <c r="Q9" s="86" t="str">
        <f t="shared" si="6"/>
        <v>Taylor-Shattar Smith</v>
      </c>
      <c r="R9" s="86" t="str">
        <f t="shared" si="6"/>
        <v>The Adeyfield Academy</v>
      </c>
      <c r="S9" s="63">
        <f t="shared" si="3"/>
        <v>716</v>
      </c>
      <c r="T9" s="391"/>
      <c r="U9" s="419"/>
      <c r="V9" s="420"/>
      <c r="W9" s="421"/>
      <c r="X9" s="390"/>
      <c r="Y9" s="260">
        <v>573</v>
      </c>
      <c r="Z9" s="282" t="s">
        <v>246</v>
      </c>
      <c r="AA9" s="277" t="s">
        <v>243</v>
      </c>
    </row>
    <row r="10" spans="1:27" ht="9.9499999999999993" customHeight="1" thickBot="1">
      <c r="A10" s="390"/>
      <c r="B10" s="390"/>
      <c r="C10" s="394"/>
      <c r="D10" s="395"/>
      <c r="E10" s="467"/>
      <c r="F10" s="468"/>
      <c r="G10" s="468"/>
      <c r="H10" s="33" t="str">
        <f t="shared" si="7"/>
        <v>Diana Jeddad</v>
      </c>
      <c r="I10" s="20" t="str">
        <f t="shared" si="8"/>
        <v>Beaumont</v>
      </c>
      <c r="J10" s="260">
        <v>86</v>
      </c>
      <c r="K10" s="261">
        <v>8.07</v>
      </c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>
        <f t="shared" si="4"/>
        <v>6</v>
      </c>
      <c r="P10" s="159">
        <f t="shared" si="5"/>
        <v>8.07</v>
      </c>
      <c r="Q10" s="86" t="str">
        <f t="shared" si="6"/>
        <v>Diana Jeddad</v>
      </c>
      <c r="R10" s="86" t="str">
        <f t="shared" si="6"/>
        <v>Beaumont</v>
      </c>
      <c r="S10" s="63">
        <f t="shared" si="3"/>
        <v>86</v>
      </c>
      <c r="T10" s="391"/>
      <c r="U10" s="351" t="s">
        <v>24</v>
      </c>
      <c r="V10" s="352"/>
      <c r="W10" s="353"/>
      <c r="X10" s="390"/>
      <c r="Y10" s="260">
        <v>716</v>
      </c>
      <c r="Z10" s="282" t="s">
        <v>262</v>
      </c>
      <c r="AA10" s="277" t="s">
        <v>63</v>
      </c>
    </row>
    <row r="11" spans="1:27" ht="9.9499999999999993" customHeight="1">
      <c r="A11" s="390"/>
      <c r="B11" s="390"/>
      <c r="C11" s="394"/>
      <c r="D11" s="395"/>
      <c r="E11" s="467"/>
      <c r="F11" s="468"/>
      <c r="G11" s="468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91"/>
      <c r="U11" s="354"/>
      <c r="V11" s="355"/>
      <c r="W11" s="356"/>
      <c r="X11" s="390"/>
      <c r="Y11" s="258">
        <v>86</v>
      </c>
      <c r="Z11" s="281" t="s">
        <v>280</v>
      </c>
      <c r="AA11" s="277" t="s">
        <v>59</v>
      </c>
    </row>
    <row r="12" spans="1:27" ht="9.9499999999999993" customHeight="1">
      <c r="A12" s="390"/>
      <c r="B12" s="390"/>
      <c r="C12" s="394"/>
      <c r="D12" s="395"/>
      <c r="E12" s="467"/>
      <c r="F12" s="468"/>
      <c r="G12" s="468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91"/>
      <c r="U12" s="357"/>
      <c r="V12" s="358"/>
      <c r="W12" s="359"/>
      <c r="X12" s="390"/>
      <c r="Y12" s="260"/>
      <c r="Z12" s="282"/>
      <c r="AA12" s="277"/>
    </row>
    <row r="13" spans="1:27" ht="9.9499999999999993" customHeight="1">
      <c r="A13" s="390"/>
      <c r="B13" s="390"/>
      <c r="C13" s="394"/>
      <c r="D13" s="395"/>
      <c r="E13" s="467"/>
      <c r="F13" s="468"/>
      <c r="G13" s="468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91"/>
      <c r="U13" s="351"/>
      <c r="V13" s="352"/>
      <c r="W13" s="353"/>
      <c r="X13" s="390"/>
      <c r="Y13" s="260"/>
      <c r="Z13" s="282"/>
      <c r="AA13" s="277"/>
    </row>
    <row r="14" spans="1:27" ht="9.9499999999999993" customHeight="1">
      <c r="A14" s="390"/>
      <c r="B14" s="390"/>
      <c r="C14" s="394"/>
      <c r="D14" s="395"/>
      <c r="E14" s="467"/>
      <c r="F14" s="468"/>
      <c r="G14" s="468"/>
      <c r="H14" s="33" t="str">
        <f t="shared" si="7"/>
        <v/>
      </c>
      <c r="I14" s="20" t="str">
        <f t="shared" si="8"/>
        <v/>
      </c>
      <c r="J14" s="262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91"/>
      <c r="U14" s="354"/>
      <c r="V14" s="355"/>
      <c r="W14" s="356"/>
      <c r="X14" s="390"/>
      <c r="Y14" s="262"/>
      <c r="Z14" s="284"/>
      <c r="AA14" s="277"/>
    </row>
    <row r="15" spans="1:27" ht="9.9499999999999993" customHeight="1">
      <c r="A15" s="390"/>
      <c r="B15" s="390"/>
      <c r="C15" s="394"/>
      <c r="D15" s="395"/>
      <c r="E15" s="467"/>
      <c r="F15" s="468"/>
      <c r="G15" s="468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91"/>
      <c r="U15" s="357"/>
      <c r="V15" s="358"/>
      <c r="W15" s="359"/>
      <c r="X15" s="390"/>
      <c r="Y15" s="260"/>
      <c r="Z15" s="283"/>
      <c r="AA15" s="277"/>
    </row>
    <row r="16" spans="1:27" ht="9.9499999999999993" customHeight="1">
      <c r="A16" s="390"/>
      <c r="B16" s="390"/>
      <c r="C16" s="394"/>
      <c r="D16" s="395"/>
      <c r="E16" s="467"/>
      <c r="F16" s="468"/>
      <c r="G16" s="468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91"/>
      <c r="U16" s="351"/>
      <c r="V16" s="352"/>
      <c r="W16" s="353"/>
      <c r="X16" s="390"/>
      <c r="Y16" s="267"/>
      <c r="Z16" s="268"/>
      <c r="AA16" s="277"/>
    </row>
    <row r="17" spans="1:27" ht="9.9499999999999993" customHeight="1">
      <c r="A17" s="390"/>
      <c r="B17" s="390"/>
      <c r="C17" s="394"/>
      <c r="D17" s="395"/>
      <c r="E17" s="467"/>
      <c r="F17" s="468"/>
      <c r="G17" s="468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91"/>
      <c r="U17" s="354"/>
      <c r="V17" s="355"/>
      <c r="W17" s="356"/>
      <c r="X17" s="390"/>
      <c r="Y17" s="267"/>
      <c r="Z17" s="268"/>
      <c r="AA17" s="277"/>
    </row>
    <row r="18" spans="1:27" ht="9.9499999999999993" customHeight="1">
      <c r="A18" s="390"/>
      <c r="B18" s="390"/>
      <c r="C18" s="394"/>
      <c r="D18" s="395"/>
      <c r="E18" s="467"/>
      <c r="F18" s="468"/>
      <c r="G18" s="468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91"/>
      <c r="U18" s="357"/>
      <c r="V18" s="358"/>
      <c r="W18" s="359"/>
      <c r="X18" s="390"/>
      <c r="Y18" s="267"/>
      <c r="Z18" s="268"/>
      <c r="AA18" s="277"/>
    </row>
    <row r="19" spans="1:27" ht="9.9499999999999993" customHeight="1">
      <c r="A19" s="390"/>
      <c r="B19" s="390"/>
      <c r="C19" s="394"/>
      <c r="D19" s="395"/>
      <c r="E19" s="467"/>
      <c r="F19" s="468"/>
      <c r="G19" s="468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91"/>
      <c r="U19" s="351"/>
      <c r="V19" s="352"/>
      <c r="W19" s="353"/>
      <c r="X19" s="390"/>
      <c r="Y19" s="267"/>
      <c r="Z19" s="268"/>
      <c r="AA19" s="277"/>
    </row>
    <row r="20" spans="1:27" ht="9.9499999999999993" customHeight="1">
      <c r="A20" s="390"/>
      <c r="B20" s="390"/>
      <c r="C20" s="394"/>
      <c r="D20" s="395"/>
      <c r="E20" s="467"/>
      <c r="F20" s="468"/>
      <c r="G20" s="468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91"/>
      <c r="U20" s="354"/>
      <c r="V20" s="355"/>
      <c r="W20" s="356"/>
      <c r="X20" s="390"/>
      <c r="Y20" s="267"/>
      <c r="Z20" s="268"/>
      <c r="AA20" s="277"/>
    </row>
    <row r="21" spans="1:27" ht="9.9499999999999993" customHeight="1">
      <c r="A21" s="390"/>
      <c r="B21" s="390"/>
      <c r="C21" s="394"/>
      <c r="D21" s="395"/>
      <c r="E21" s="467"/>
      <c r="F21" s="468"/>
      <c r="G21" s="468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91"/>
      <c r="U21" s="357"/>
      <c r="V21" s="358"/>
      <c r="W21" s="359"/>
      <c r="X21" s="390"/>
      <c r="Y21" s="267"/>
      <c r="Z21" s="268"/>
      <c r="AA21" s="277"/>
    </row>
    <row r="22" spans="1:27" ht="9.9499999999999993" customHeight="1">
      <c r="A22" s="390"/>
      <c r="B22" s="390"/>
      <c r="C22" s="394"/>
      <c r="D22" s="395"/>
      <c r="E22" s="467"/>
      <c r="F22" s="468"/>
      <c r="G22" s="468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394"/>
      <c r="D23" s="395"/>
      <c r="E23" s="467"/>
      <c r="F23" s="468"/>
      <c r="G23" s="468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394"/>
      <c r="D24" s="395"/>
      <c r="E24" s="467"/>
      <c r="F24" s="468"/>
      <c r="G24" s="468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394"/>
      <c r="D25" s="395"/>
      <c r="E25" s="467"/>
      <c r="F25" s="468"/>
      <c r="G25" s="468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394"/>
      <c r="D26" s="395"/>
      <c r="E26" s="467"/>
      <c r="F26" s="468"/>
      <c r="G26" s="468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394"/>
      <c r="D27" s="395"/>
      <c r="E27" s="467"/>
      <c r="F27" s="468"/>
      <c r="G27" s="468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394"/>
      <c r="D28" s="395"/>
      <c r="E28" s="467"/>
      <c r="F28" s="468"/>
      <c r="G28" s="468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394"/>
      <c r="D29" s="395"/>
      <c r="E29" s="467"/>
      <c r="F29" s="468"/>
      <c r="G29" s="468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394"/>
      <c r="D30" s="395"/>
      <c r="E30" s="467"/>
      <c r="F30" s="468"/>
      <c r="G30" s="468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394"/>
      <c r="D31" s="395"/>
      <c r="E31" s="467"/>
      <c r="F31" s="468"/>
      <c r="G31" s="468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394"/>
      <c r="D32" s="395"/>
      <c r="E32" s="467"/>
      <c r="F32" s="468"/>
      <c r="G32" s="468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91"/>
      <c r="U32" s="459"/>
      <c r="V32" s="459"/>
      <c r="W32" s="459"/>
      <c r="X32" s="390"/>
      <c r="Y32" s="267"/>
      <c r="Z32" s="268"/>
      <c r="AA32" s="277"/>
    </row>
    <row r="33" spans="1:28" ht="9.9499999999999993" customHeight="1">
      <c r="A33" s="390"/>
      <c r="B33" s="390"/>
      <c r="C33" s="394"/>
      <c r="D33" s="395"/>
      <c r="E33" s="467"/>
      <c r="F33" s="468"/>
      <c r="G33" s="468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91"/>
      <c r="U33" s="459"/>
      <c r="V33" s="459"/>
      <c r="W33" s="459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394"/>
      <c r="D34" s="395"/>
      <c r="E34" s="469"/>
      <c r="F34" s="470"/>
      <c r="G34" s="470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91"/>
      <c r="U34" s="459"/>
      <c r="V34" s="459"/>
      <c r="W34" s="459"/>
      <c r="X34" s="390"/>
      <c r="Y34" s="270"/>
      <c r="Z34" s="271"/>
      <c r="AA34" s="278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Keira Lake-Bryan</v>
      </c>
      <c r="I35" s="225" t="str">
        <f>IFERROR(VLOOKUP($G35,$O$3:$S$34,4,0),"")</f>
        <v>Queenswood</v>
      </c>
      <c r="J35" s="97">
        <f>IFERROR(VLOOKUP($G35,$O$3:$S$34,5,0),"")</f>
        <v>398</v>
      </c>
      <c r="K35" s="109">
        <f t="shared" ref="K35:K45" si="9">IFERROR(VLOOKUP($G35,$O$3:$S$34,2,0),0)</f>
        <v>9.9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35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10">IFERROR(VLOOKUP($G36,$O$3:$S$34,3,0),"")</f>
        <v>Taylor-Shattar Smith</v>
      </c>
      <c r="I36" s="228" t="str">
        <f t="shared" ref="I36:I46" si="11">IFERROR(VLOOKUP($G36,$O$3:$S$34,4,0),"")</f>
        <v>The Adeyfield Academy</v>
      </c>
      <c r="J36" s="103">
        <f t="shared" ref="J36:J46" si="12">IFERROR(VLOOKUP($G36,$O$3:$S$34,5,0),"")</f>
        <v>716</v>
      </c>
      <c r="K36" s="166">
        <f t="shared" si="9"/>
        <v>9.44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10"/>
        <v>Bibi Fisher</v>
      </c>
      <c r="I37" s="229" t="str">
        <f t="shared" si="11"/>
        <v xml:space="preserve">St Albans High School For Girls </v>
      </c>
      <c r="J37" s="104">
        <f t="shared" si="12"/>
        <v>573</v>
      </c>
      <c r="K37" s="167">
        <f t="shared" si="9"/>
        <v>8.9499999999999993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10"/>
        <v>Maya Kearvell</v>
      </c>
      <c r="I38" s="62" t="str">
        <f t="shared" si="11"/>
        <v>Berkhamsted</v>
      </c>
      <c r="J38" s="59">
        <f t="shared" si="12"/>
        <v>127</v>
      </c>
      <c r="K38" s="4">
        <f t="shared" si="9"/>
        <v>8.8800000000000008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10"/>
        <v>Isobel Wall</v>
      </c>
      <c r="I39" s="62" t="str">
        <f t="shared" si="11"/>
        <v>Roundwood Park School</v>
      </c>
      <c r="J39" s="59">
        <f t="shared" si="12"/>
        <v>465</v>
      </c>
      <c r="K39" s="4">
        <f t="shared" si="9"/>
        <v>8.75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10"/>
        <v>Diana Jeddad</v>
      </c>
      <c r="I40" s="62" t="str">
        <f t="shared" si="11"/>
        <v>Beaumont</v>
      </c>
      <c r="J40" s="59">
        <f t="shared" si="12"/>
        <v>86</v>
      </c>
      <c r="K40" s="4">
        <f t="shared" si="9"/>
        <v>8.07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10"/>
        <v>Anneliesse Agbanyo</v>
      </c>
      <c r="I41" s="62" t="str">
        <f t="shared" si="11"/>
        <v>Bishop's Hatfield Girls' School</v>
      </c>
      <c r="J41" s="59">
        <f t="shared" si="12"/>
        <v>139</v>
      </c>
      <c r="K41" s="4">
        <f t="shared" si="9"/>
        <v>7.32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10"/>
        <v>Natalie Worsley</v>
      </c>
      <c r="I42" s="62" t="str">
        <f t="shared" si="11"/>
        <v>Parmiter's School</v>
      </c>
      <c r="J42" s="59">
        <f t="shared" si="12"/>
        <v>365</v>
      </c>
      <c r="K42" s="4">
        <f t="shared" si="9"/>
        <v>7.06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12.48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11.2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10.6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/>
      <c r="Z47" s="329"/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G35:G46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G1" zoomScale="125" zoomScaleNormal="125" workbookViewId="0">
      <selection activeCell="K8" sqref="K8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47" customWidth="1"/>
    <col min="14" max="14" width="6.85546875" style="47" customWidth="1"/>
    <col min="15" max="15" width="9.28515625" style="47" customWidth="1"/>
    <col min="16" max="16" width="4.28515625" style="162" hidden="1" customWidth="1"/>
    <col min="17" max="17" width="4.140625" style="50" hidden="1" customWidth="1"/>
    <col min="18" max="18" width="5.85546875" style="50" hidden="1" customWidth="1"/>
    <col min="19" max="19" width="7.140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5.85546875" style="47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36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65" t="s">
        <v>7</v>
      </c>
      <c r="F3" s="466"/>
      <c r="G3" s="466"/>
      <c r="H3" s="46" t="str">
        <f>IFERROR(VLOOKUP($J3,$Y$2:$AB$34,2,0),"")</f>
        <v>Anneliesse Agbanyo</v>
      </c>
      <c r="I3" s="223" t="str">
        <f>IFERROR(VLOOKUP($J3,$Y$2:$AB$34,3,0),"")</f>
        <v>Bishop's Hatfield Girls' School</v>
      </c>
      <c r="J3" s="258">
        <v>139</v>
      </c>
      <c r="K3" s="259">
        <v>17.43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5</v>
      </c>
      <c r="P3" s="158">
        <f>K3</f>
        <v>17.43</v>
      </c>
      <c r="Q3" s="87" t="str">
        <f>H3</f>
        <v>Anneliesse Agbanyo</v>
      </c>
      <c r="R3" s="87" t="str">
        <f>I3</f>
        <v>Bishop's Hatfield Girls' School</v>
      </c>
      <c r="S3" s="58">
        <f t="shared" ref="S3:S34" si="3">J3</f>
        <v>139</v>
      </c>
      <c r="T3" s="391"/>
      <c r="U3" s="449"/>
      <c r="V3" s="450"/>
      <c r="W3" s="451"/>
      <c r="X3" s="390"/>
      <c r="Y3" s="267">
        <v>68</v>
      </c>
      <c r="Z3" s="268" t="s">
        <v>117</v>
      </c>
      <c r="AA3" s="281" t="s">
        <v>59</v>
      </c>
    </row>
    <row r="4" spans="1:27" ht="9.9499999999999993" customHeight="1">
      <c r="A4" s="390"/>
      <c r="B4" s="390"/>
      <c r="C4" s="394"/>
      <c r="D4" s="395"/>
      <c r="E4" s="467"/>
      <c r="F4" s="468"/>
      <c r="G4" s="468"/>
      <c r="H4" s="33" t="str">
        <f>IFERROR(VLOOKUP($J4,$Y$2:$AB$34,2,0),"")</f>
        <v>Arabella  Ashby</v>
      </c>
      <c r="I4" s="20" t="str">
        <f>IFERROR(VLOOKUP($J4,$Y$2:$AB$34,3,0),"")</f>
        <v>Bishop's Hatfield Girls' School</v>
      </c>
      <c r="J4" s="260">
        <v>145</v>
      </c>
      <c r="K4" s="261">
        <v>19.86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4</v>
      </c>
      <c r="P4" s="159">
        <f t="shared" ref="P4:P34" si="5">K4</f>
        <v>19.86</v>
      </c>
      <c r="Q4" s="86" t="str">
        <f t="shared" ref="Q4:R34" si="6">H4</f>
        <v>Arabella  Ashby</v>
      </c>
      <c r="R4" s="86" t="str">
        <f t="shared" si="6"/>
        <v>Bishop's Hatfield Girls' School</v>
      </c>
      <c r="S4" s="63">
        <f t="shared" si="3"/>
        <v>145</v>
      </c>
      <c r="T4" s="391"/>
      <c r="U4" s="416" t="s">
        <v>20</v>
      </c>
      <c r="V4" s="417"/>
      <c r="W4" s="418"/>
      <c r="X4" s="390"/>
      <c r="Y4" s="267">
        <v>88</v>
      </c>
      <c r="Z4" s="268" t="s">
        <v>100</v>
      </c>
      <c r="AA4" s="282" t="s">
        <v>59</v>
      </c>
    </row>
    <row r="5" spans="1:27" ht="9.9499999999999993" customHeight="1">
      <c r="A5" s="390"/>
      <c r="B5" s="390"/>
      <c r="C5" s="394"/>
      <c r="D5" s="395"/>
      <c r="E5" s="467"/>
      <c r="F5" s="468"/>
      <c r="G5" s="468"/>
      <c r="H5" s="33" t="str">
        <f t="shared" ref="H5:H34" si="7">IFERROR(VLOOKUP($J5,$Y$2:$AB$34,2,0),"")</f>
        <v>Hannah Johnson</v>
      </c>
      <c r="I5" s="20" t="str">
        <f t="shared" ref="I5:I34" si="8">IFERROR(VLOOKUP($J5,$Y$2:$AB$34,3,0),"")</f>
        <v>Dame Alice Owens</v>
      </c>
      <c r="J5" s="260">
        <v>180</v>
      </c>
      <c r="K5" s="261">
        <v>19.87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3</v>
      </c>
      <c r="P5" s="159">
        <f t="shared" si="5"/>
        <v>19.87</v>
      </c>
      <c r="Q5" s="86" t="str">
        <f t="shared" si="6"/>
        <v>Hannah Johnson</v>
      </c>
      <c r="R5" s="86" t="str">
        <f t="shared" si="6"/>
        <v>Dame Alice Owens</v>
      </c>
      <c r="S5" s="63">
        <f t="shared" si="3"/>
        <v>180</v>
      </c>
      <c r="T5" s="391"/>
      <c r="U5" s="419"/>
      <c r="V5" s="420"/>
      <c r="W5" s="421"/>
      <c r="X5" s="390"/>
      <c r="Y5" s="267">
        <v>139</v>
      </c>
      <c r="Z5" s="268" t="s">
        <v>139</v>
      </c>
      <c r="AA5" s="282" t="s">
        <v>65</v>
      </c>
    </row>
    <row r="6" spans="1:27" ht="9.9499999999999993" customHeight="1">
      <c r="A6" s="390"/>
      <c r="B6" s="390"/>
      <c r="C6" s="394"/>
      <c r="D6" s="395"/>
      <c r="E6" s="467"/>
      <c r="F6" s="468"/>
      <c r="G6" s="468"/>
      <c r="H6" s="33" t="str">
        <f t="shared" si="7"/>
        <v>Emma Mitzova</v>
      </c>
      <c r="I6" s="20" t="str">
        <f t="shared" si="8"/>
        <v>Habs Girls</v>
      </c>
      <c r="J6" s="260">
        <v>212</v>
      </c>
      <c r="K6" s="261">
        <v>23.15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1</v>
      </c>
      <c r="P6" s="159">
        <f t="shared" si="5"/>
        <v>23.15</v>
      </c>
      <c r="Q6" s="86" t="str">
        <f t="shared" si="6"/>
        <v>Emma Mitzova</v>
      </c>
      <c r="R6" s="86" t="str">
        <f t="shared" si="6"/>
        <v>Habs Girls</v>
      </c>
      <c r="S6" s="63">
        <f t="shared" si="3"/>
        <v>212</v>
      </c>
      <c r="T6" s="391"/>
      <c r="U6" s="419"/>
      <c r="V6" s="420"/>
      <c r="W6" s="421"/>
      <c r="X6" s="390"/>
      <c r="Y6" s="267">
        <v>145</v>
      </c>
      <c r="Z6" s="268" t="s">
        <v>145</v>
      </c>
      <c r="AA6" s="282" t="s">
        <v>65</v>
      </c>
    </row>
    <row r="7" spans="1:27" ht="9.9499999999999993" customHeight="1">
      <c r="A7" s="390"/>
      <c r="B7" s="390"/>
      <c r="C7" s="394"/>
      <c r="D7" s="395"/>
      <c r="E7" s="467"/>
      <c r="F7" s="468"/>
      <c r="G7" s="468"/>
      <c r="H7" s="33" t="str">
        <f t="shared" si="7"/>
        <v>Taylor-Shattar Smith</v>
      </c>
      <c r="I7" s="20" t="str">
        <f t="shared" si="8"/>
        <v>The Adeyfield Academy</v>
      </c>
      <c r="J7" s="260">
        <v>716</v>
      </c>
      <c r="K7" s="261">
        <v>22.62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2</v>
      </c>
      <c r="P7" s="159">
        <f t="shared" si="5"/>
        <v>22.62</v>
      </c>
      <c r="Q7" s="86" t="str">
        <f t="shared" si="6"/>
        <v>Taylor-Shattar Smith</v>
      </c>
      <c r="R7" s="86" t="str">
        <f t="shared" si="6"/>
        <v>The Adeyfield Academy</v>
      </c>
      <c r="S7" s="63">
        <f t="shared" si="3"/>
        <v>716</v>
      </c>
      <c r="T7" s="391"/>
      <c r="U7" s="416" t="s">
        <v>25</v>
      </c>
      <c r="V7" s="417"/>
      <c r="W7" s="418"/>
      <c r="X7" s="390"/>
      <c r="Y7" s="267">
        <v>180</v>
      </c>
      <c r="Z7" s="268" t="s">
        <v>153</v>
      </c>
      <c r="AA7" s="282" t="s">
        <v>88</v>
      </c>
    </row>
    <row r="8" spans="1:27" ht="9.9499999999999993" customHeight="1">
      <c r="A8" s="390"/>
      <c r="B8" s="390"/>
      <c r="C8" s="394"/>
      <c r="D8" s="395"/>
      <c r="E8" s="467"/>
      <c r="F8" s="468"/>
      <c r="G8" s="468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6"/>
        <v/>
      </c>
      <c r="R8" s="86" t="str">
        <f t="shared" si="6"/>
        <v/>
      </c>
      <c r="S8" s="63">
        <f t="shared" si="3"/>
        <v>0</v>
      </c>
      <c r="T8" s="391"/>
      <c r="U8" s="419"/>
      <c r="V8" s="420"/>
      <c r="W8" s="421"/>
      <c r="X8" s="390"/>
      <c r="Y8" s="267">
        <v>212</v>
      </c>
      <c r="Z8" s="268" t="s">
        <v>158</v>
      </c>
      <c r="AA8" s="283" t="s">
        <v>81</v>
      </c>
    </row>
    <row r="9" spans="1:27" ht="9.9499999999999993" customHeight="1">
      <c r="A9" s="390"/>
      <c r="B9" s="390"/>
      <c r="C9" s="394"/>
      <c r="D9" s="395"/>
      <c r="E9" s="467"/>
      <c r="F9" s="468"/>
      <c r="G9" s="468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6"/>
        <v/>
      </c>
      <c r="R9" s="86" t="str">
        <f t="shared" si="6"/>
        <v/>
      </c>
      <c r="S9" s="63">
        <f t="shared" si="3"/>
        <v>0</v>
      </c>
      <c r="T9" s="391"/>
      <c r="U9" s="419"/>
      <c r="V9" s="420"/>
      <c r="W9" s="421"/>
      <c r="X9" s="390"/>
      <c r="Y9" s="267">
        <v>716</v>
      </c>
      <c r="Z9" s="268" t="s">
        <v>262</v>
      </c>
      <c r="AA9" s="282" t="s">
        <v>63</v>
      </c>
    </row>
    <row r="10" spans="1:27" ht="9.9499999999999993" customHeight="1">
      <c r="A10" s="390"/>
      <c r="B10" s="390"/>
      <c r="C10" s="394"/>
      <c r="D10" s="395"/>
      <c r="E10" s="467"/>
      <c r="F10" s="468"/>
      <c r="G10" s="468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6"/>
        <v/>
      </c>
      <c r="R10" s="86" t="str">
        <f t="shared" si="6"/>
        <v/>
      </c>
      <c r="S10" s="63">
        <f t="shared" si="3"/>
        <v>0</v>
      </c>
      <c r="T10" s="391"/>
      <c r="U10" s="351" t="s">
        <v>24</v>
      </c>
      <c r="V10" s="352"/>
      <c r="W10" s="353"/>
      <c r="X10" s="390"/>
      <c r="Y10" s="267"/>
      <c r="Z10" s="268"/>
      <c r="AA10" s="282"/>
    </row>
    <row r="11" spans="1:27" ht="9.9499999999999993" customHeight="1">
      <c r="A11" s="390"/>
      <c r="B11" s="390"/>
      <c r="C11" s="394"/>
      <c r="D11" s="395"/>
      <c r="E11" s="467"/>
      <c r="F11" s="468"/>
      <c r="G11" s="468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91"/>
      <c r="U11" s="354"/>
      <c r="V11" s="355"/>
      <c r="W11" s="356"/>
      <c r="X11" s="390"/>
      <c r="Y11" s="267"/>
      <c r="Z11" s="268"/>
      <c r="AA11" s="282"/>
    </row>
    <row r="12" spans="1:27" ht="9.9499999999999993" customHeight="1">
      <c r="A12" s="390"/>
      <c r="B12" s="390"/>
      <c r="C12" s="394"/>
      <c r="D12" s="395"/>
      <c r="E12" s="467"/>
      <c r="F12" s="468"/>
      <c r="G12" s="468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91"/>
      <c r="U12" s="357"/>
      <c r="V12" s="358"/>
      <c r="W12" s="359"/>
      <c r="X12" s="390"/>
      <c r="Y12" s="267"/>
      <c r="Z12" s="268"/>
      <c r="AA12" s="282"/>
    </row>
    <row r="13" spans="1:27" ht="9.9499999999999993" customHeight="1">
      <c r="A13" s="390"/>
      <c r="B13" s="390"/>
      <c r="C13" s="394"/>
      <c r="D13" s="395"/>
      <c r="E13" s="467"/>
      <c r="F13" s="468"/>
      <c r="G13" s="468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91"/>
      <c r="U13" s="351"/>
      <c r="V13" s="352"/>
      <c r="W13" s="353"/>
      <c r="X13" s="390"/>
      <c r="Y13" s="267"/>
      <c r="Z13" s="268"/>
      <c r="AA13" s="282"/>
    </row>
    <row r="14" spans="1:27" ht="9.9499999999999993" customHeight="1">
      <c r="A14" s="390"/>
      <c r="B14" s="390"/>
      <c r="C14" s="394"/>
      <c r="D14" s="395"/>
      <c r="E14" s="467"/>
      <c r="F14" s="468"/>
      <c r="G14" s="468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91"/>
      <c r="U14" s="354"/>
      <c r="V14" s="355"/>
      <c r="W14" s="356"/>
      <c r="X14" s="390"/>
      <c r="Y14" s="267"/>
      <c r="Z14" s="268"/>
      <c r="AA14" s="284"/>
    </row>
    <row r="15" spans="1:27" ht="9.9499999999999993" customHeight="1">
      <c r="A15" s="390"/>
      <c r="B15" s="390"/>
      <c r="C15" s="394"/>
      <c r="D15" s="395"/>
      <c r="E15" s="467"/>
      <c r="F15" s="468"/>
      <c r="G15" s="468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91"/>
      <c r="U15" s="357"/>
      <c r="V15" s="358"/>
      <c r="W15" s="359"/>
      <c r="X15" s="390"/>
      <c r="Y15" s="267"/>
      <c r="Z15" s="268"/>
      <c r="AA15" s="283"/>
    </row>
    <row r="16" spans="1:27" ht="9.9499999999999993" customHeight="1">
      <c r="A16" s="390"/>
      <c r="B16" s="390"/>
      <c r="C16" s="394"/>
      <c r="D16" s="395"/>
      <c r="E16" s="467"/>
      <c r="F16" s="468"/>
      <c r="G16" s="468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91"/>
      <c r="U16" s="351"/>
      <c r="V16" s="352"/>
      <c r="W16" s="353"/>
      <c r="X16" s="390"/>
      <c r="Y16" s="267"/>
      <c r="Z16" s="268"/>
      <c r="AA16" s="269"/>
    </row>
    <row r="17" spans="1:27" ht="9.9499999999999993" customHeight="1">
      <c r="A17" s="390"/>
      <c r="B17" s="390"/>
      <c r="C17" s="394"/>
      <c r="D17" s="395"/>
      <c r="E17" s="467"/>
      <c r="F17" s="468"/>
      <c r="G17" s="468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91"/>
      <c r="U17" s="354"/>
      <c r="V17" s="355"/>
      <c r="W17" s="356"/>
      <c r="X17" s="390"/>
      <c r="Y17" s="267"/>
      <c r="Z17" s="268"/>
      <c r="AA17" s="269"/>
    </row>
    <row r="18" spans="1:27" ht="9.9499999999999993" customHeight="1">
      <c r="A18" s="390"/>
      <c r="B18" s="390"/>
      <c r="C18" s="394"/>
      <c r="D18" s="395"/>
      <c r="E18" s="467"/>
      <c r="F18" s="468"/>
      <c r="G18" s="468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91"/>
      <c r="U18" s="357"/>
      <c r="V18" s="358"/>
      <c r="W18" s="359"/>
      <c r="X18" s="390"/>
      <c r="Y18" s="267"/>
      <c r="Z18" s="268"/>
      <c r="AA18" s="269"/>
    </row>
    <row r="19" spans="1:27" ht="9.9499999999999993" customHeight="1">
      <c r="A19" s="390"/>
      <c r="B19" s="390"/>
      <c r="C19" s="394"/>
      <c r="D19" s="395"/>
      <c r="E19" s="467"/>
      <c r="F19" s="468"/>
      <c r="G19" s="468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91"/>
      <c r="U19" s="351"/>
      <c r="V19" s="352"/>
      <c r="W19" s="353"/>
      <c r="X19" s="390"/>
      <c r="Y19" s="267"/>
      <c r="Z19" s="268"/>
      <c r="AA19" s="269"/>
    </row>
    <row r="20" spans="1:27" ht="9.9499999999999993" customHeight="1">
      <c r="A20" s="390"/>
      <c r="B20" s="390"/>
      <c r="C20" s="394"/>
      <c r="D20" s="395"/>
      <c r="E20" s="467"/>
      <c r="F20" s="468"/>
      <c r="G20" s="468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91"/>
      <c r="U20" s="354"/>
      <c r="V20" s="355"/>
      <c r="W20" s="356"/>
      <c r="X20" s="390"/>
      <c r="Y20" s="267"/>
      <c r="Z20" s="268"/>
      <c r="AA20" s="269"/>
    </row>
    <row r="21" spans="1:27" ht="9.9499999999999993" customHeight="1">
      <c r="A21" s="390"/>
      <c r="B21" s="390"/>
      <c r="C21" s="394"/>
      <c r="D21" s="395"/>
      <c r="E21" s="467"/>
      <c r="F21" s="468"/>
      <c r="G21" s="468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91"/>
      <c r="U21" s="357"/>
      <c r="V21" s="358"/>
      <c r="W21" s="359"/>
      <c r="X21" s="390"/>
      <c r="Y21" s="267"/>
      <c r="Z21" s="268"/>
      <c r="AA21" s="269"/>
    </row>
    <row r="22" spans="1:27" ht="9.9499999999999993" customHeight="1">
      <c r="A22" s="390"/>
      <c r="B22" s="390"/>
      <c r="C22" s="394"/>
      <c r="D22" s="395"/>
      <c r="E22" s="467"/>
      <c r="F22" s="468"/>
      <c r="G22" s="468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91"/>
      <c r="U22" s="360"/>
      <c r="V22" s="361"/>
      <c r="W22" s="362"/>
      <c r="X22" s="390"/>
      <c r="Y22" s="267"/>
      <c r="Z22" s="268"/>
      <c r="AA22" s="269"/>
    </row>
    <row r="23" spans="1:27" ht="9.9499999999999993" customHeight="1">
      <c r="A23" s="390"/>
      <c r="B23" s="390"/>
      <c r="C23" s="394"/>
      <c r="D23" s="395"/>
      <c r="E23" s="467"/>
      <c r="F23" s="468"/>
      <c r="G23" s="468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91"/>
      <c r="U23" s="363"/>
      <c r="V23" s="364"/>
      <c r="W23" s="365"/>
      <c r="X23" s="390"/>
      <c r="Y23" s="267"/>
      <c r="Z23" s="268"/>
      <c r="AA23" s="269"/>
    </row>
    <row r="24" spans="1:27" ht="9.9499999999999993" customHeight="1">
      <c r="A24" s="390"/>
      <c r="B24" s="390"/>
      <c r="C24" s="394"/>
      <c r="D24" s="395"/>
      <c r="E24" s="467"/>
      <c r="F24" s="468"/>
      <c r="G24" s="468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91"/>
      <c r="U24" s="366"/>
      <c r="V24" s="367"/>
      <c r="W24" s="368"/>
      <c r="X24" s="390"/>
      <c r="Y24" s="267"/>
      <c r="Z24" s="268"/>
      <c r="AA24" s="269"/>
    </row>
    <row r="25" spans="1:27" ht="9.9499999999999993" customHeight="1">
      <c r="A25" s="390"/>
      <c r="B25" s="390"/>
      <c r="C25" s="394"/>
      <c r="D25" s="395"/>
      <c r="E25" s="467"/>
      <c r="F25" s="468"/>
      <c r="G25" s="468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91"/>
      <c r="U25" s="422"/>
      <c r="V25" s="423"/>
      <c r="W25" s="424"/>
      <c r="X25" s="390"/>
      <c r="Y25" s="267"/>
      <c r="Z25" s="268"/>
      <c r="AA25" s="269"/>
    </row>
    <row r="26" spans="1:27" ht="9.9499999999999993" customHeight="1">
      <c r="A26" s="390"/>
      <c r="B26" s="390"/>
      <c r="C26" s="394"/>
      <c r="D26" s="395"/>
      <c r="E26" s="467"/>
      <c r="F26" s="468"/>
      <c r="G26" s="468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91"/>
      <c r="U26" s="422"/>
      <c r="V26" s="423"/>
      <c r="W26" s="424"/>
      <c r="X26" s="390"/>
      <c r="Y26" s="267"/>
      <c r="Z26" s="268"/>
      <c r="AA26" s="269"/>
    </row>
    <row r="27" spans="1:27" ht="9.9499999999999993" customHeight="1">
      <c r="A27" s="390"/>
      <c r="B27" s="390"/>
      <c r="C27" s="394"/>
      <c r="D27" s="395"/>
      <c r="E27" s="467"/>
      <c r="F27" s="468"/>
      <c r="G27" s="468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91"/>
      <c r="U27" s="422"/>
      <c r="V27" s="423"/>
      <c r="W27" s="424"/>
      <c r="X27" s="390"/>
      <c r="Y27" s="267"/>
      <c r="Z27" s="268"/>
      <c r="AA27" s="269"/>
    </row>
    <row r="28" spans="1:27" ht="9.9499999999999993" customHeight="1">
      <c r="A28" s="390"/>
      <c r="B28" s="390"/>
      <c r="C28" s="394"/>
      <c r="D28" s="395"/>
      <c r="E28" s="467"/>
      <c r="F28" s="468"/>
      <c r="G28" s="468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91"/>
      <c r="U28" s="422"/>
      <c r="V28" s="423"/>
      <c r="W28" s="424"/>
      <c r="X28" s="390"/>
      <c r="Y28" s="267"/>
      <c r="Z28" s="268"/>
      <c r="AA28" s="269"/>
    </row>
    <row r="29" spans="1:27" ht="9.9499999999999993" customHeight="1">
      <c r="A29" s="390"/>
      <c r="B29" s="390"/>
      <c r="C29" s="394"/>
      <c r="D29" s="395"/>
      <c r="E29" s="467"/>
      <c r="F29" s="468"/>
      <c r="G29" s="468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91"/>
      <c r="U29" s="422"/>
      <c r="V29" s="423"/>
      <c r="W29" s="424"/>
      <c r="X29" s="390"/>
      <c r="Y29" s="267"/>
      <c r="Z29" s="268"/>
      <c r="AA29" s="269"/>
    </row>
    <row r="30" spans="1:27" ht="9.9499999999999993" customHeight="1" thickBot="1">
      <c r="A30" s="390"/>
      <c r="B30" s="390"/>
      <c r="C30" s="394"/>
      <c r="D30" s="395"/>
      <c r="E30" s="467"/>
      <c r="F30" s="468"/>
      <c r="G30" s="468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91"/>
      <c r="U30" s="425"/>
      <c r="V30" s="426"/>
      <c r="W30" s="427"/>
      <c r="X30" s="390"/>
      <c r="Y30" s="267"/>
      <c r="Z30" s="268"/>
      <c r="AA30" s="269"/>
    </row>
    <row r="31" spans="1:27" ht="9.9499999999999993" customHeight="1">
      <c r="A31" s="390"/>
      <c r="B31" s="390"/>
      <c r="C31" s="394"/>
      <c r="D31" s="395"/>
      <c r="E31" s="467"/>
      <c r="F31" s="468"/>
      <c r="G31" s="468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91"/>
      <c r="U31" s="458"/>
      <c r="V31" s="458"/>
      <c r="W31" s="458"/>
      <c r="X31" s="390"/>
      <c r="Y31" s="267"/>
      <c r="Z31" s="268"/>
      <c r="AA31" s="269"/>
    </row>
    <row r="32" spans="1:27" ht="9.9499999999999993" customHeight="1">
      <c r="A32" s="390"/>
      <c r="B32" s="390"/>
      <c r="C32" s="394"/>
      <c r="D32" s="395"/>
      <c r="E32" s="467"/>
      <c r="F32" s="468"/>
      <c r="G32" s="468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91"/>
      <c r="U32" s="459"/>
      <c r="V32" s="459"/>
      <c r="W32" s="459"/>
      <c r="X32" s="390"/>
      <c r="Y32" s="267"/>
      <c r="Z32" s="268"/>
      <c r="AA32" s="269"/>
    </row>
    <row r="33" spans="1:28" ht="9.9499999999999993" customHeight="1">
      <c r="A33" s="390"/>
      <c r="B33" s="390"/>
      <c r="C33" s="394"/>
      <c r="D33" s="395"/>
      <c r="E33" s="467"/>
      <c r="F33" s="468"/>
      <c r="G33" s="468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91"/>
      <c r="U33" s="459"/>
      <c r="V33" s="459"/>
      <c r="W33" s="459"/>
      <c r="X33" s="390"/>
      <c r="Y33" s="267"/>
      <c r="Z33" s="268"/>
      <c r="AA33" s="269"/>
    </row>
    <row r="34" spans="1:28" ht="9.9499999999999993" customHeight="1" thickBot="1">
      <c r="A34" s="390"/>
      <c r="B34" s="390"/>
      <c r="C34" s="394"/>
      <c r="D34" s="395"/>
      <c r="E34" s="469"/>
      <c r="F34" s="470"/>
      <c r="G34" s="470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91"/>
      <c r="U34" s="459"/>
      <c r="V34" s="459"/>
      <c r="W34" s="459"/>
      <c r="X34" s="390"/>
      <c r="Y34" s="270"/>
      <c r="Z34" s="271"/>
      <c r="AA34" s="272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Emma Mitzova</v>
      </c>
      <c r="I35" s="225" t="str">
        <f>IFERROR(VLOOKUP($G35,$O$3:$S$34,4,0),"")</f>
        <v>Habs Girls</v>
      </c>
      <c r="J35" s="97">
        <f>IFERROR(VLOOKUP($G35,$O$3:$S$34,5,0),"")</f>
        <v>212</v>
      </c>
      <c r="K35" s="109">
        <f t="shared" ref="K35:K45" si="9">IFERROR(VLOOKUP($G35,$O$3:$S$34,2,0),0)</f>
        <v>23.15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36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10">IFERROR(VLOOKUP($G36,$O$3:$S$34,3,0),"")</f>
        <v>Taylor-Shattar Smith</v>
      </c>
      <c r="I36" s="228" t="str">
        <f t="shared" ref="I36:I46" si="11">IFERROR(VLOOKUP($G36,$O$3:$S$34,4,0),"")</f>
        <v>The Adeyfield Academy</v>
      </c>
      <c r="J36" s="103">
        <f t="shared" ref="J36:J46" si="12">IFERROR(VLOOKUP($G36,$O$3:$S$34,5,0),"")</f>
        <v>716</v>
      </c>
      <c r="K36" s="166">
        <f t="shared" si="9"/>
        <v>22.62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10"/>
        <v>Hannah Johnson</v>
      </c>
      <c r="I37" s="229" t="str">
        <f t="shared" si="11"/>
        <v>Dame Alice Owens</v>
      </c>
      <c r="J37" s="104">
        <f t="shared" si="12"/>
        <v>180</v>
      </c>
      <c r="K37" s="167">
        <f t="shared" si="9"/>
        <v>19.87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10"/>
        <v>Arabella  Ashby</v>
      </c>
      <c r="I38" s="62" t="str">
        <f t="shared" si="11"/>
        <v>Bishop's Hatfield Girls' School</v>
      </c>
      <c r="J38" s="59">
        <f t="shared" si="12"/>
        <v>145</v>
      </c>
      <c r="K38" s="4">
        <f t="shared" si="9"/>
        <v>19.86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10"/>
        <v>Anneliesse Agbanyo</v>
      </c>
      <c r="I39" s="62" t="str">
        <f t="shared" si="11"/>
        <v>Bishop's Hatfield Girls' School</v>
      </c>
      <c r="J39" s="59">
        <f t="shared" si="12"/>
        <v>139</v>
      </c>
      <c r="K39" s="4">
        <f t="shared" si="9"/>
        <v>17.43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37.86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30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27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E1" zoomScale="125" zoomScaleNormal="125" workbookViewId="0">
      <selection activeCell="K8" sqref="K8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47" customWidth="1"/>
    <col min="14" max="14" width="7.28515625" style="47" customWidth="1"/>
    <col min="15" max="15" width="10.7109375" style="47" customWidth="1"/>
    <col min="16" max="16" width="7.28515625" style="162" hidden="1" customWidth="1"/>
    <col min="17" max="17" width="9.42578125" style="50" hidden="1" customWidth="1"/>
    <col min="18" max="18" width="5.140625" style="50" hidden="1" customWidth="1"/>
    <col min="19" max="19" width="9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9.28515625" style="47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37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65" t="s">
        <v>7</v>
      </c>
      <c r="F3" s="466"/>
      <c r="G3" s="466"/>
      <c r="H3" s="46" t="str">
        <f>IFERROR(VLOOKUP($J3,$Y$2:$AB$34,2,0),"")</f>
        <v xml:space="preserve">Olivia  Wood </v>
      </c>
      <c r="I3" s="223" t="str">
        <f>IFERROR(VLOOKUP($J3,$Y$2:$AB$34,3,0),"")</f>
        <v xml:space="preserve">Katherine Warington </v>
      </c>
      <c r="J3" s="258">
        <v>299</v>
      </c>
      <c r="K3" s="259">
        <v>17.27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4</v>
      </c>
      <c r="P3" s="158">
        <f>K3</f>
        <v>17.27</v>
      </c>
      <c r="Q3" s="87" t="str">
        <f t="shared" ref="Q3:R34" si="3">H3</f>
        <v xml:space="preserve">Olivia  Wood </v>
      </c>
      <c r="R3" s="87" t="str">
        <f t="shared" si="3"/>
        <v xml:space="preserve">Katherine Warington </v>
      </c>
      <c r="S3" s="58">
        <f>J3</f>
        <v>299</v>
      </c>
      <c r="T3" s="391"/>
      <c r="U3" s="449"/>
      <c r="V3" s="450"/>
      <c r="W3" s="451"/>
      <c r="X3" s="390"/>
      <c r="Y3" s="304">
        <v>69</v>
      </c>
      <c r="Z3" s="305" t="s">
        <v>118</v>
      </c>
      <c r="AA3" s="304" t="s">
        <v>59</v>
      </c>
    </row>
    <row r="4" spans="1:27" ht="9.9499999999999993" customHeight="1">
      <c r="A4" s="390"/>
      <c r="B4" s="390"/>
      <c r="C4" s="394"/>
      <c r="D4" s="395"/>
      <c r="E4" s="467"/>
      <c r="F4" s="468"/>
      <c r="G4" s="468"/>
      <c r="H4" s="33" t="str">
        <f>IFERROR(VLOOKUP($J4,$Y$2:$AB$34,2,0),"")</f>
        <v>Willow Dench</v>
      </c>
      <c r="I4" s="20" t="str">
        <f>IFERROR(VLOOKUP($J4,$Y$2:$AB$34,3,0),"")</f>
        <v>Queenswood</v>
      </c>
      <c r="J4" s="260">
        <v>397</v>
      </c>
      <c r="K4" s="261">
        <v>23.1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3</v>
      </c>
      <c r="P4" s="159">
        <f t="shared" ref="P4:P34" si="5">K4</f>
        <v>23.1</v>
      </c>
      <c r="Q4" s="86" t="str">
        <f t="shared" si="3"/>
        <v>Willow Dench</v>
      </c>
      <c r="R4" s="86" t="str">
        <f t="shared" si="3"/>
        <v>Queenswood</v>
      </c>
      <c r="S4" s="63">
        <f t="shared" ref="S4:S34" si="6">J4</f>
        <v>397</v>
      </c>
      <c r="T4" s="391"/>
      <c r="U4" s="416" t="s">
        <v>20</v>
      </c>
      <c r="V4" s="417"/>
      <c r="W4" s="418"/>
      <c r="X4" s="390"/>
      <c r="Y4" s="306">
        <v>90</v>
      </c>
      <c r="Z4" s="307" t="s">
        <v>128</v>
      </c>
      <c r="AA4" s="306" t="s">
        <v>59</v>
      </c>
    </row>
    <row r="5" spans="1:27" ht="9.9499999999999993" customHeight="1">
      <c r="A5" s="390"/>
      <c r="B5" s="390"/>
      <c r="C5" s="394"/>
      <c r="D5" s="395"/>
      <c r="E5" s="467"/>
      <c r="F5" s="468"/>
      <c r="G5" s="468"/>
      <c r="H5" s="33" t="str">
        <f t="shared" ref="H5:H34" si="7">IFERROR(VLOOKUP($J5,$Y$2:$AB$34,2,0),"")</f>
        <v>Olive Mitchell</v>
      </c>
      <c r="I5" s="20" t="str">
        <f t="shared" ref="I5:I34" si="8">IFERROR(VLOOKUP($J5,$Y$2:$AB$34,3,0),"")</f>
        <v>RMS</v>
      </c>
      <c r="J5" s="260">
        <v>420</v>
      </c>
      <c r="K5" s="261">
        <v>26.49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2</v>
      </c>
      <c r="P5" s="159">
        <f t="shared" si="5"/>
        <v>26.49</v>
      </c>
      <c r="Q5" s="86" t="str">
        <f t="shared" si="3"/>
        <v>Olive Mitchell</v>
      </c>
      <c r="R5" s="86" t="str">
        <f t="shared" si="3"/>
        <v>RMS</v>
      </c>
      <c r="S5" s="63">
        <f t="shared" si="6"/>
        <v>420</v>
      </c>
      <c r="T5" s="391"/>
      <c r="U5" s="419"/>
      <c r="V5" s="420"/>
      <c r="W5" s="421"/>
      <c r="X5" s="390"/>
      <c r="Y5" s="306">
        <v>299</v>
      </c>
      <c r="Z5" s="307" t="s">
        <v>174</v>
      </c>
      <c r="AA5" s="306" t="s">
        <v>175</v>
      </c>
    </row>
    <row r="6" spans="1:27" ht="9.9499999999999993" customHeight="1">
      <c r="A6" s="390"/>
      <c r="B6" s="390"/>
      <c r="C6" s="394"/>
      <c r="D6" s="395"/>
      <c r="E6" s="467"/>
      <c r="F6" s="468"/>
      <c r="G6" s="468"/>
      <c r="H6" s="33" t="str">
        <f t="shared" si="7"/>
        <v>Issy Hawks</v>
      </c>
      <c r="I6" s="20" t="str">
        <f t="shared" si="8"/>
        <v xml:space="preserve">St Albans High School For Girls </v>
      </c>
      <c r="J6" s="260">
        <v>570</v>
      </c>
      <c r="K6" s="261">
        <v>28.67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1</v>
      </c>
      <c r="P6" s="159">
        <f t="shared" si="5"/>
        <v>28.67</v>
      </c>
      <c r="Q6" s="86" t="str">
        <f t="shared" si="3"/>
        <v>Issy Hawks</v>
      </c>
      <c r="R6" s="86" t="str">
        <f t="shared" si="3"/>
        <v xml:space="preserve">St Albans High School For Girls </v>
      </c>
      <c r="S6" s="63">
        <f t="shared" si="6"/>
        <v>570</v>
      </c>
      <c r="T6" s="391"/>
      <c r="U6" s="419"/>
      <c r="V6" s="420"/>
      <c r="W6" s="421"/>
      <c r="X6" s="390"/>
      <c r="Y6" s="306">
        <v>397</v>
      </c>
      <c r="Z6" s="307" t="s">
        <v>199</v>
      </c>
      <c r="AA6" s="306" t="s">
        <v>85</v>
      </c>
    </row>
    <row r="7" spans="1:27" ht="9.9499999999999993" customHeight="1">
      <c r="A7" s="390"/>
      <c r="B7" s="390"/>
      <c r="C7" s="394"/>
      <c r="D7" s="395"/>
      <c r="E7" s="467"/>
      <c r="F7" s="468"/>
      <c r="G7" s="468"/>
      <c r="H7" s="33" t="str">
        <f t="shared" si="7"/>
        <v>Diana Jeddad</v>
      </c>
      <c r="I7" s="20" t="str">
        <f t="shared" si="8"/>
        <v>Beaumont</v>
      </c>
      <c r="J7" s="260">
        <v>86</v>
      </c>
      <c r="K7" s="261">
        <v>16.510000000000002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5</v>
      </c>
      <c r="P7" s="159">
        <f t="shared" si="5"/>
        <v>16.510000000000002</v>
      </c>
      <c r="Q7" s="86" t="str">
        <f t="shared" si="3"/>
        <v>Diana Jeddad</v>
      </c>
      <c r="R7" s="86" t="str">
        <f t="shared" si="3"/>
        <v>Beaumont</v>
      </c>
      <c r="S7" s="63">
        <f t="shared" si="6"/>
        <v>86</v>
      </c>
      <c r="T7" s="391"/>
      <c r="U7" s="416" t="s">
        <v>25</v>
      </c>
      <c r="V7" s="417"/>
      <c r="W7" s="418"/>
      <c r="X7" s="390"/>
      <c r="Y7" s="306">
        <v>420</v>
      </c>
      <c r="Z7" s="307" t="s">
        <v>206</v>
      </c>
      <c r="AA7" s="306" t="s">
        <v>62</v>
      </c>
    </row>
    <row r="8" spans="1:27" ht="9.9499999999999993" customHeight="1">
      <c r="A8" s="390"/>
      <c r="B8" s="390"/>
      <c r="C8" s="394"/>
      <c r="D8" s="395"/>
      <c r="E8" s="467"/>
      <c r="F8" s="468"/>
      <c r="G8" s="468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3"/>
        <v/>
      </c>
      <c r="R8" s="86" t="str">
        <f t="shared" si="3"/>
        <v/>
      </c>
      <c r="S8" s="63">
        <f t="shared" si="6"/>
        <v>0</v>
      </c>
      <c r="T8" s="391"/>
      <c r="U8" s="419"/>
      <c r="V8" s="420"/>
      <c r="W8" s="421"/>
      <c r="X8" s="390"/>
      <c r="Y8" s="306">
        <v>570</v>
      </c>
      <c r="Z8" s="307" t="s">
        <v>244</v>
      </c>
      <c r="AA8" s="306" t="s">
        <v>243</v>
      </c>
    </row>
    <row r="9" spans="1:27" ht="9.9499999999999993" customHeight="1">
      <c r="A9" s="390"/>
      <c r="B9" s="390"/>
      <c r="C9" s="394"/>
      <c r="D9" s="395"/>
      <c r="E9" s="467"/>
      <c r="F9" s="468"/>
      <c r="G9" s="468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3"/>
        <v/>
      </c>
      <c r="R9" s="86" t="str">
        <f t="shared" si="3"/>
        <v/>
      </c>
      <c r="S9" s="63">
        <f t="shared" si="6"/>
        <v>0</v>
      </c>
      <c r="T9" s="391"/>
      <c r="U9" s="419"/>
      <c r="V9" s="420"/>
      <c r="W9" s="421"/>
      <c r="X9" s="390"/>
      <c r="Y9" s="306">
        <v>612</v>
      </c>
      <c r="Z9" s="308" t="s">
        <v>99</v>
      </c>
      <c r="AA9" s="306" t="s">
        <v>249</v>
      </c>
    </row>
    <row r="10" spans="1:27" ht="9.9499999999999993" customHeight="1" thickBot="1">
      <c r="A10" s="390"/>
      <c r="B10" s="390"/>
      <c r="C10" s="394"/>
      <c r="D10" s="395"/>
      <c r="E10" s="467"/>
      <c r="F10" s="468"/>
      <c r="G10" s="468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3"/>
        <v/>
      </c>
      <c r="R10" s="86" t="str">
        <f t="shared" si="3"/>
        <v/>
      </c>
      <c r="S10" s="63">
        <f t="shared" si="6"/>
        <v>0</v>
      </c>
      <c r="T10" s="391"/>
      <c r="U10" s="351" t="s">
        <v>24</v>
      </c>
      <c r="V10" s="352"/>
      <c r="W10" s="353"/>
      <c r="X10" s="390"/>
      <c r="Y10" s="306">
        <v>795</v>
      </c>
      <c r="Z10" s="307" t="s">
        <v>274</v>
      </c>
      <c r="AA10" s="306" t="s">
        <v>98</v>
      </c>
    </row>
    <row r="11" spans="1:27" ht="9.9499999999999993" customHeight="1">
      <c r="A11" s="390"/>
      <c r="B11" s="390"/>
      <c r="C11" s="394"/>
      <c r="D11" s="395"/>
      <c r="E11" s="467"/>
      <c r="F11" s="468"/>
      <c r="G11" s="468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3"/>
        <v/>
      </c>
      <c r="R11" s="86" t="str">
        <f t="shared" si="3"/>
        <v/>
      </c>
      <c r="S11" s="63">
        <f t="shared" si="6"/>
        <v>0</v>
      </c>
      <c r="T11" s="391"/>
      <c r="U11" s="354"/>
      <c r="V11" s="355"/>
      <c r="W11" s="356"/>
      <c r="X11" s="390"/>
      <c r="Y11" s="258">
        <v>86</v>
      </c>
      <c r="Z11" s="281" t="s">
        <v>280</v>
      </c>
      <c r="AA11" s="277" t="s">
        <v>59</v>
      </c>
    </row>
    <row r="12" spans="1:27" ht="9.9499999999999993" customHeight="1">
      <c r="A12" s="390"/>
      <c r="B12" s="390"/>
      <c r="C12" s="394"/>
      <c r="D12" s="395"/>
      <c r="E12" s="467"/>
      <c r="F12" s="468"/>
      <c r="G12" s="468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3"/>
        <v/>
      </c>
      <c r="R12" s="86" t="str">
        <f t="shared" si="3"/>
        <v/>
      </c>
      <c r="S12" s="63">
        <f t="shared" si="6"/>
        <v>0</v>
      </c>
      <c r="T12" s="391"/>
      <c r="U12" s="357"/>
      <c r="V12" s="358"/>
      <c r="W12" s="359"/>
      <c r="X12" s="390"/>
      <c r="Y12" s="260"/>
      <c r="Z12" s="282"/>
      <c r="AA12" s="260"/>
    </row>
    <row r="13" spans="1:27" ht="9.9499999999999993" customHeight="1">
      <c r="A13" s="390"/>
      <c r="B13" s="390"/>
      <c r="C13" s="394"/>
      <c r="D13" s="395"/>
      <c r="E13" s="467"/>
      <c r="F13" s="468"/>
      <c r="G13" s="468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3"/>
        <v/>
      </c>
      <c r="R13" s="86" t="str">
        <f t="shared" si="3"/>
        <v/>
      </c>
      <c r="S13" s="63">
        <f t="shared" si="6"/>
        <v>0</v>
      </c>
      <c r="T13" s="391"/>
      <c r="U13" s="351"/>
      <c r="V13" s="352"/>
      <c r="W13" s="353"/>
      <c r="X13" s="390"/>
      <c r="Y13" s="260"/>
      <c r="Z13" s="282"/>
      <c r="AA13" s="260"/>
    </row>
    <row r="14" spans="1:27" ht="9.9499999999999993" customHeight="1">
      <c r="A14" s="390"/>
      <c r="B14" s="390"/>
      <c r="C14" s="394"/>
      <c r="D14" s="395"/>
      <c r="E14" s="467"/>
      <c r="F14" s="468"/>
      <c r="G14" s="468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3"/>
        <v/>
      </c>
      <c r="R14" s="86" t="str">
        <f t="shared" si="3"/>
        <v/>
      </c>
      <c r="S14" s="63">
        <f t="shared" si="6"/>
        <v>0</v>
      </c>
      <c r="T14" s="391"/>
      <c r="U14" s="354"/>
      <c r="V14" s="355"/>
      <c r="W14" s="356"/>
      <c r="X14" s="390"/>
      <c r="Y14" s="260"/>
      <c r="Z14" s="282"/>
      <c r="AA14" s="260"/>
    </row>
    <row r="15" spans="1:27" ht="9.9499999999999993" customHeight="1">
      <c r="A15" s="390"/>
      <c r="B15" s="390"/>
      <c r="C15" s="394"/>
      <c r="D15" s="395"/>
      <c r="E15" s="467"/>
      <c r="F15" s="468"/>
      <c r="G15" s="468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3"/>
        <v/>
      </c>
      <c r="R15" s="86" t="str">
        <f t="shared" si="3"/>
        <v/>
      </c>
      <c r="S15" s="63">
        <f t="shared" si="6"/>
        <v>0</v>
      </c>
      <c r="T15" s="391"/>
      <c r="U15" s="357"/>
      <c r="V15" s="358"/>
      <c r="W15" s="359"/>
      <c r="X15" s="390"/>
      <c r="Y15" s="260"/>
      <c r="Z15" s="268"/>
      <c r="AA15" s="260"/>
    </row>
    <row r="16" spans="1:27" ht="9.9499999999999993" customHeight="1">
      <c r="A16" s="390"/>
      <c r="B16" s="390"/>
      <c r="C16" s="394"/>
      <c r="D16" s="395"/>
      <c r="E16" s="467"/>
      <c r="F16" s="468"/>
      <c r="G16" s="468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3"/>
        <v/>
      </c>
      <c r="R16" s="86" t="str">
        <f t="shared" si="3"/>
        <v/>
      </c>
      <c r="S16" s="63">
        <f t="shared" si="6"/>
        <v>0</v>
      </c>
      <c r="T16" s="391"/>
      <c r="U16" s="351"/>
      <c r="V16" s="352"/>
      <c r="W16" s="353"/>
      <c r="X16" s="390"/>
      <c r="Y16" s="260"/>
      <c r="Z16" s="268"/>
      <c r="AA16" s="260"/>
    </row>
    <row r="17" spans="1:27" ht="9.9499999999999993" customHeight="1">
      <c r="A17" s="390"/>
      <c r="B17" s="390"/>
      <c r="C17" s="394"/>
      <c r="D17" s="395"/>
      <c r="E17" s="467"/>
      <c r="F17" s="468"/>
      <c r="G17" s="468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3"/>
        <v/>
      </c>
      <c r="R17" s="86" t="str">
        <f t="shared" si="3"/>
        <v/>
      </c>
      <c r="S17" s="63">
        <f t="shared" si="6"/>
        <v>0</v>
      </c>
      <c r="T17" s="391"/>
      <c r="U17" s="354"/>
      <c r="V17" s="355"/>
      <c r="W17" s="356"/>
      <c r="X17" s="390"/>
      <c r="Y17" s="267"/>
      <c r="Z17" s="268"/>
      <c r="AA17" s="269"/>
    </row>
    <row r="18" spans="1:27" ht="9.9499999999999993" customHeight="1">
      <c r="A18" s="390"/>
      <c r="B18" s="390"/>
      <c r="C18" s="394"/>
      <c r="D18" s="395"/>
      <c r="E18" s="467"/>
      <c r="F18" s="468"/>
      <c r="G18" s="468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3"/>
        <v/>
      </c>
      <c r="R18" s="86" t="str">
        <f t="shared" si="3"/>
        <v/>
      </c>
      <c r="S18" s="63">
        <f t="shared" si="6"/>
        <v>0</v>
      </c>
      <c r="T18" s="391"/>
      <c r="U18" s="357"/>
      <c r="V18" s="358"/>
      <c r="W18" s="359"/>
      <c r="X18" s="390"/>
      <c r="Y18" s="267"/>
      <c r="Z18" s="268"/>
      <c r="AA18" s="269"/>
    </row>
    <row r="19" spans="1:27" ht="9.9499999999999993" customHeight="1">
      <c r="A19" s="390"/>
      <c r="B19" s="390"/>
      <c r="C19" s="394"/>
      <c r="D19" s="395"/>
      <c r="E19" s="467"/>
      <c r="F19" s="468"/>
      <c r="G19" s="468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3"/>
        <v/>
      </c>
      <c r="R19" s="86" t="str">
        <f t="shared" si="3"/>
        <v/>
      </c>
      <c r="S19" s="63">
        <f t="shared" si="6"/>
        <v>0</v>
      </c>
      <c r="T19" s="391"/>
      <c r="U19" s="351"/>
      <c r="V19" s="352"/>
      <c r="W19" s="353"/>
      <c r="X19" s="390"/>
      <c r="Y19" s="267"/>
      <c r="Z19" s="268"/>
      <c r="AA19" s="269"/>
    </row>
    <row r="20" spans="1:27" ht="9.9499999999999993" customHeight="1">
      <c r="A20" s="390"/>
      <c r="B20" s="390"/>
      <c r="C20" s="394"/>
      <c r="D20" s="395"/>
      <c r="E20" s="467"/>
      <c r="F20" s="468"/>
      <c r="G20" s="468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3"/>
        <v/>
      </c>
      <c r="R20" s="86" t="str">
        <f t="shared" si="3"/>
        <v/>
      </c>
      <c r="S20" s="63">
        <f t="shared" si="6"/>
        <v>0</v>
      </c>
      <c r="T20" s="391"/>
      <c r="U20" s="354"/>
      <c r="V20" s="355"/>
      <c r="W20" s="356"/>
      <c r="X20" s="390"/>
      <c r="Y20" s="267"/>
      <c r="Z20" s="268"/>
      <c r="AA20" s="269"/>
    </row>
    <row r="21" spans="1:27" ht="9.9499999999999993" customHeight="1">
      <c r="A21" s="390"/>
      <c r="B21" s="390"/>
      <c r="C21" s="394"/>
      <c r="D21" s="395"/>
      <c r="E21" s="467"/>
      <c r="F21" s="468"/>
      <c r="G21" s="468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3"/>
        <v/>
      </c>
      <c r="R21" s="86" t="str">
        <f t="shared" si="3"/>
        <v/>
      </c>
      <c r="S21" s="63">
        <f t="shared" si="6"/>
        <v>0</v>
      </c>
      <c r="T21" s="391"/>
      <c r="U21" s="357"/>
      <c r="V21" s="358"/>
      <c r="W21" s="359"/>
      <c r="X21" s="390"/>
      <c r="Y21" s="267"/>
      <c r="Z21" s="268"/>
      <c r="AA21" s="269"/>
    </row>
    <row r="22" spans="1:27" ht="9.9499999999999993" customHeight="1">
      <c r="A22" s="390"/>
      <c r="B22" s="390"/>
      <c r="C22" s="394"/>
      <c r="D22" s="395"/>
      <c r="E22" s="467"/>
      <c r="F22" s="468"/>
      <c r="G22" s="468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3"/>
        <v/>
      </c>
      <c r="R22" s="86" t="str">
        <f t="shared" si="3"/>
        <v/>
      </c>
      <c r="S22" s="63">
        <f t="shared" si="6"/>
        <v>0</v>
      </c>
      <c r="T22" s="391"/>
      <c r="U22" s="360"/>
      <c r="V22" s="361"/>
      <c r="W22" s="362"/>
      <c r="X22" s="390"/>
      <c r="Y22" s="267"/>
      <c r="Z22" s="268"/>
      <c r="AA22" s="269"/>
    </row>
    <row r="23" spans="1:27" ht="9.9499999999999993" customHeight="1">
      <c r="A23" s="390"/>
      <c r="B23" s="390"/>
      <c r="C23" s="394"/>
      <c r="D23" s="395"/>
      <c r="E23" s="467"/>
      <c r="F23" s="468"/>
      <c r="G23" s="468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3"/>
        <v/>
      </c>
      <c r="R23" s="86" t="str">
        <f t="shared" si="3"/>
        <v/>
      </c>
      <c r="S23" s="63">
        <f t="shared" si="6"/>
        <v>0</v>
      </c>
      <c r="T23" s="391"/>
      <c r="U23" s="363"/>
      <c r="V23" s="364"/>
      <c r="W23" s="365"/>
      <c r="X23" s="390"/>
      <c r="Y23" s="267"/>
      <c r="Z23" s="268"/>
      <c r="AA23" s="269"/>
    </row>
    <row r="24" spans="1:27" ht="9.9499999999999993" customHeight="1">
      <c r="A24" s="390"/>
      <c r="B24" s="390"/>
      <c r="C24" s="394"/>
      <c r="D24" s="395"/>
      <c r="E24" s="467"/>
      <c r="F24" s="468"/>
      <c r="G24" s="468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3"/>
        <v/>
      </c>
      <c r="R24" s="86" t="str">
        <f t="shared" si="3"/>
        <v/>
      </c>
      <c r="S24" s="63">
        <f t="shared" si="6"/>
        <v>0</v>
      </c>
      <c r="T24" s="391"/>
      <c r="U24" s="366"/>
      <c r="V24" s="367"/>
      <c r="W24" s="368"/>
      <c r="X24" s="390"/>
      <c r="Y24" s="267"/>
      <c r="Z24" s="268"/>
      <c r="AA24" s="269"/>
    </row>
    <row r="25" spans="1:27" ht="9.9499999999999993" customHeight="1">
      <c r="A25" s="390"/>
      <c r="B25" s="390"/>
      <c r="C25" s="394"/>
      <c r="D25" s="395"/>
      <c r="E25" s="467"/>
      <c r="F25" s="468"/>
      <c r="G25" s="468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3"/>
        <v/>
      </c>
      <c r="R25" s="86" t="str">
        <f t="shared" si="3"/>
        <v/>
      </c>
      <c r="S25" s="63">
        <f t="shared" si="6"/>
        <v>0</v>
      </c>
      <c r="T25" s="391"/>
      <c r="U25" s="422"/>
      <c r="V25" s="423"/>
      <c r="W25" s="424"/>
      <c r="X25" s="390"/>
      <c r="Y25" s="267"/>
      <c r="Z25" s="268"/>
      <c r="AA25" s="269"/>
    </row>
    <row r="26" spans="1:27" ht="9.9499999999999993" customHeight="1">
      <c r="A26" s="390"/>
      <c r="B26" s="390"/>
      <c r="C26" s="394"/>
      <c r="D26" s="395"/>
      <c r="E26" s="467"/>
      <c r="F26" s="468"/>
      <c r="G26" s="468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3"/>
        <v/>
      </c>
      <c r="R26" s="86" t="str">
        <f t="shared" si="3"/>
        <v/>
      </c>
      <c r="S26" s="63">
        <f t="shared" si="6"/>
        <v>0</v>
      </c>
      <c r="T26" s="391"/>
      <c r="U26" s="422"/>
      <c r="V26" s="423"/>
      <c r="W26" s="424"/>
      <c r="X26" s="390"/>
      <c r="Y26" s="267"/>
      <c r="Z26" s="268"/>
      <c r="AA26" s="269"/>
    </row>
    <row r="27" spans="1:27" ht="9.9499999999999993" customHeight="1">
      <c r="A27" s="390"/>
      <c r="B27" s="390"/>
      <c r="C27" s="394"/>
      <c r="D27" s="395"/>
      <c r="E27" s="467"/>
      <c r="F27" s="468"/>
      <c r="G27" s="468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3"/>
        <v/>
      </c>
      <c r="R27" s="86" t="str">
        <f t="shared" si="3"/>
        <v/>
      </c>
      <c r="S27" s="63">
        <f t="shared" si="6"/>
        <v>0</v>
      </c>
      <c r="T27" s="391"/>
      <c r="U27" s="422"/>
      <c r="V27" s="423"/>
      <c r="W27" s="424"/>
      <c r="X27" s="390"/>
      <c r="Y27" s="267"/>
      <c r="Z27" s="268"/>
      <c r="AA27" s="269"/>
    </row>
    <row r="28" spans="1:27" ht="9.9499999999999993" customHeight="1">
      <c r="A28" s="390"/>
      <c r="B28" s="390"/>
      <c r="C28" s="394"/>
      <c r="D28" s="395"/>
      <c r="E28" s="467"/>
      <c r="F28" s="468"/>
      <c r="G28" s="468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3"/>
        <v/>
      </c>
      <c r="R28" s="86" t="str">
        <f t="shared" si="3"/>
        <v/>
      </c>
      <c r="S28" s="63">
        <f t="shared" si="6"/>
        <v>0</v>
      </c>
      <c r="T28" s="391"/>
      <c r="U28" s="422"/>
      <c r="V28" s="423"/>
      <c r="W28" s="424"/>
      <c r="X28" s="390"/>
      <c r="Y28" s="267"/>
      <c r="Z28" s="268"/>
      <c r="AA28" s="269"/>
    </row>
    <row r="29" spans="1:27" ht="9.9499999999999993" customHeight="1">
      <c r="A29" s="390"/>
      <c r="B29" s="390"/>
      <c r="C29" s="394"/>
      <c r="D29" s="395"/>
      <c r="E29" s="467"/>
      <c r="F29" s="468"/>
      <c r="G29" s="468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3"/>
        <v/>
      </c>
      <c r="R29" s="86" t="str">
        <f t="shared" si="3"/>
        <v/>
      </c>
      <c r="S29" s="63">
        <f t="shared" si="6"/>
        <v>0</v>
      </c>
      <c r="T29" s="391"/>
      <c r="U29" s="422"/>
      <c r="V29" s="423"/>
      <c r="W29" s="424"/>
      <c r="X29" s="390"/>
      <c r="Y29" s="267"/>
      <c r="Z29" s="268"/>
      <c r="AA29" s="269"/>
    </row>
    <row r="30" spans="1:27" ht="9.9499999999999993" customHeight="1" thickBot="1">
      <c r="A30" s="390"/>
      <c r="B30" s="390"/>
      <c r="C30" s="394"/>
      <c r="D30" s="395"/>
      <c r="E30" s="467"/>
      <c r="F30" s="468"/>
      <c r="G30" s="468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3"/>
        <v/>
      </c>
      <c r="R30" s="86" t="str">
        <f t="shared" si="3"/>
        <v/>
      </c>
      <c r="S30" s="63">
        <f t="shared" si="6"/>
        <v>0</v>
      </c>
      <c r="T30" s="391"/>
      <c r="U30" s="425"/>
      <c r="V30" s="426"/>
      <c r="W30" s="427"/>
      <c r="X30" s="390"/>
      <c r="Y30" s="267"/>
      <c r="Z30" s="268"/>
      <c r="AA30" s="269"/>
    </row>
    <row r="31" spans="1:27" ht="9.9499999999999993" customHeight="1">
      <c r="A31" s="390"/>
      <c r="B31" s="390"/>
      <c r="C31" s="394"/>
      <c r="D31" s="395"/>
      <c r="E31" s="467"/>
      <c r="F31" s="468"/>
      <c r="G31" s="468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3"/>
        <v/>
      </c>
      <c r="R31" s="86" t="str">
        <f t="shared" si="3"/>
        <v/>
      </c>
      <c r="S31" s="63">
        <f t="shared" si="6"/>
        <v>0</v>
      </c>
      <c r="T31" s="391"/>
      <c r="U31" s="458"/>
      <c r="V31" s="458"/>
      <c r="W31" s="458"/>
      <c r="X31" s="390"/>
      <c r="Y31" s="267"/>
      <c r="Z31" s="268"/>
      <c r="AA31" s="269"/>
    </row>
    <row r="32" spans="1:27" ht="9.9499999999999993" customHeight="1">
      <c r="A32" s="390"/>
      <c r="B32" s="390"/>
      <c r="C32" s="394"/>
      <c r="D32" s="395"/>
      <c r="E32" s="467"/>
      <c r="F32" s="468"/>
      <c r="G32" s="468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3"/>
        <v/>
      </c>
      <c r="R32" s="86" t="str">
        <f t="shared" si="3"/>
        <v/>
      </c>
      <c r="S32" s="63">
        <f t="shared" si="6"/>
        <v>0</v>
      </c>
      <c r="T32" s="391"/>
      <c r="U32" s="459"/>
      <c r="V32" s="459"/>
      <c r="W32" s="459"/>
      <c r="X32" s="390"/>
      <c r="Y32" s="267"/>
      <c r="Z32" s="268"/>
      <c r="AA32" s="269"/>
    </row>
    <row r="33" spans="1:28" ht="9.9499999999999993" customHeight="1">
      <c r="A33" s="390"/>
      <c r="B33" s="390"/>
      <c r="C33" s="394"/>
      <c r="D33" s="395"/>
      <c r="E33" s="467"/>
      <c r="F33" s="468"/>
      <c r="G33" s="468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3"/>
        <v/>
      </c>
      <c r="R33" s="86" t="str">
        <f t="shared" si="3"/>
        <v/>
      </c>
      <c r="S33" s="63">
        <f t="shared" si="6"/>
        <v>0</v>
      </c>
      <c r="T33" s="391"/>
      <c r="U33" s="459"/>
      <c r="V33" s="459"/>
      <c r="W33" s="459"/>
      <c r="X33" s="390"/>
      <c r="Y33" s="267"/>
      <c r="Z33" s="268"/>
      <c r="AA33" s="269"/>
    </row>
    <row r="34" spans="1:28" ht="9.9499999999999993" customHeight="1" thickBot="1">
      <c r="A34" s="390"/>
      <c r="B34" s="390"/>
      <c r="C34" s="394"/>
      <c r="D34" s="395"/>
      <c r="E34" s="469"/>
      <c r="F34" s="470"/>
      <c r="G34" s="470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3"/>
        <v/>
      </c>
      <c r="R34" s="88" t="str">
        <f t="shared" si="3"/>
        <v/>
      </c>
      <c r="S34" s="68">
        <f t="shared" si="6"/>
        <v>0</v>
      </c>
      <c r="T34" s="391"/>
      <c r="U34" s="459"/>
      <c r="V34" s="459"/>
      <c r="W34" s="459"/>
      <c r="X34" s="390"/>
      <c r="Y34" s="270"/>
      <c r="Z34" s="271"/>
      <c r="AA34" s="272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Issy Hawks</v>
      </c>
      <c r="I35" s="225" t="str">
        <f>IFERROR(VLOOKUP($G35,$O$3:$S$34,4,0),"")</f>
        <v xml:space="preserve">St Albans High School For Girls </v>
      </c>
      <c r="J35" s="97">
        <f>IFERROR(VLOOKUP($G35,$O$3:$S$34,5,0),"")</f>
        <v>570</v>
      </c>
      <c r="K35" s="109">
        <f t="shared" ref="K35:K44" si="9">IFERROR(VLOOKUP($G35,$O$3:$S$34,2,0),0)</f>
        <v>28.67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37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10">IFERROR(VLOOKUP($G36,$O$3:$S$34,3,0),"")</f>
        <v>Olive Mitchell</v>
      </c>
      <c r="I36" s="228" t="str">
        <f t="shared" ref="I36:I46" si="11">IFERROR(VLOOKUP($G36,$O$3:$S$34,4,0),"")</f>
        <v>RMS</v>
      </c>
      <c r="J36" s="103">
        <f t="shared" ref="J36:J46" si="12">IFERROR(VLOOKUP($G36,$O$3:$S$34,5,0),"")</f>
        <v>420</v>
      </c>
      <c r="K36" s="166">
        <f t="shared" si="9"/>
        <v>26.49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10"/>
        <v>Willow Dench</v>
      </c>
      <c r="I37" s="229" t="str">
        <f t="shared" si="11"/>
        <v>Queenswood</v>
      </c>
      <c r="J37" s="104">
        <f t="shared" si="12"/>
        <v>397</v>
      </c>
      <c r="K37" s="167">
        <f t="shared" si="9"/>
        <v>23.1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10"/>
        <v xml:space="preserve">Olivia  Wood </v>
      </c>
      <c r="I38" s="62" t="str">
        <f t="shared" si="11"/>
        <v xml:space="preserve">Katherine Warington </v>
      </c>
      <c r="J38" s="59">
        <f t="shared" si="12"/>
        <v>299</v>
      </c>
      <c r="K38" s="4">
        <f t="shared" si="9"/>
        <v>17.27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10"/>
        <v>Diana Jeddad</v>
      </c>
      <c r="I39" s="62" t="str">
        <f t="shared" si="11"/>
        <v>Beaumont</v>
      </c>
      <c r="J39" s="59">
        <f t="shared" si="12"/>
        <v>86</v>
      </c>
      <c r="K39" s="4">
        <f t="shared" si="9"/>
        <v>16.510000000000002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40.17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36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34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C7" zoomScale="125" zoomScaleNormal="125" workbookViewId="0">
      <selection activeCell="J6" sqref="J6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2" width="6.28515625" style="47" customWidth="1"/>
    <col min="13" max="13" width="6.42578125" style="47" customWidth="1"/>
    <col min="14" max="14" width="7.7109375" style="47" customWidth="1"/>
    <col min="15" max="15" width="13.140625" style="47" customWidth="1"/>
    <col min="16" max="16" width="11.28515625" style="162" hidden="1" customWidth="1"/>
    <col min="17" max="17" width="7.28515625" style="50" hidden="1" customWidth="1"/>
    <col min="18" max="18" width="10.28515625" style="50" hidden="1" customWidth="1"/>
    <col min="19" max="19" width="12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1.42578125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471" t="s">
        <v>38</v>
      </c>
      <c r="D2" s="472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473"/>
      <c r="D3" s="474"/>
      <c r="E3" s="465" t="s">
        <v>7</v>
      </c>
      <c r="F3" s="466"/>
      <c r="G3" s="466"/>
      <c r="H3" s="46" t="str">
        <f>IFERROR(VLOOKUP($J3,$Y$2:$AB$34,2,0),"")</f>
        <v>Arabella  Ashby</v>
      </c>
      <c r="I3" s="223" t="str">
        <f>IFERROR(VLOOKUP($J3,$Y$2:$AB$34,3,0),"")</f>
        <v>Bishop's Hatfield Girls' School</v>
      </c>
      <c r="J3" s="258">
        <v>145</v>
      </c>
      <c r="K3" s="259">
        <v>26.46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3</v>
      </c>
      <c r="P3" s="158">
        <f>K3</f>
        <v>26.46</v>
      </c>
      <c r="Q3" s="87" t="str">
        <f>H3</f>
        <v>Arabella  Ashby</v>
      </c>
      <c r="R3" s="87" t="str">
        <f>I3</f>
        <v>Bishop's Hatfield Girls' School</v>
      </c>
      <c r="S3" s="58">
        <f t="shared" ref="S3:S34" si="3">J3</f>
        <v>145</v>
      </c>
      <c r="T3" s="391"/>
      <c r="U3" s="449"/>
      <c r="V3" s="450"/>
      <c r="W3" s="451"/>
      <c r="X3" s="390"/>
      <c r="Y3" s="258">
        <v>145</v>
      </c>
      <c r="Z3" s="281" t="s">
        <v>145</v>
      </c>
      <c r="AA3" s="277" t="s">
        <v>65</v>
      </c>
    </row>
    <row r="4" spans="1:27" ht="9.9499999999999993" customHeight="1">
      <c r="A4" s="390"/>
      <c r="B4" s="390"/>
      <c r="C4" s="473"/>
      <c r="D4" s="474"/>
      <c r="E4" s="467"/>
      <c r="F4" s="468"/>
      <c r="G4" s="468"/>
      <c r="H4" s="33" t="str">
        <f>IFERROR(VLOOKUP($J4,$Y$2:$AB$34,2,0),"")</f>
        <v>Keira Lake-Bryan</v>
      </c>
      <c r="I4" s="20" t="str">
        <f>IFERROR(VLOOKUP($J4,$Y$2:$AB$34,3,0),"")</f>
        <v>Queenswood</v>
      </c>
      <c r="J4" s="260">
        <v>398</v>
      </c>
      <c r="K4" s="261">
        <v>38.909999999999997</v>
      </c>
      <c r="L4" s="177" t="str">
        <f t="shared" si="0"/>
        <v>NEW</v>
      </c>
      <c r="M4" s="178" t="str">
        <f t="shared" si="1"/>
        <v xml:space="preserve"> </v>
      </c>
      <c r="N4" s="179" t="str">
        <f t="shared" si="2"/>
        <v>YES</v>
      </c>
      <c r="O4" s="74">
        <f t="shared" ref="O4:O34" si="4">IF(K4&gt;0,RANK(K4,$K$3:$K$34,0),"No Thrower")</f>
        <v>1</v>
      </c>
      <c r="P4" s="159">
        <f t="shared" ref="P4:P34" si="5">K4</f>
        <v>38.909999999999997</v>
      </c>
      <c r="Q4" s="86" t="str">
        <f t="shared" ref="Q4:R34" si="6">H4</f>
        <v>Keira Lake-Bryan</v>
      </c>
      <c r="R4" s="86" t="str">
        <f t="shared" si="6"/>
        <v>Queenswood</v>
      </c>
      <c r="S4" s="63">
        <f t="shared" si="3"/>
        <v>398</v>
      </c>
      <c r="T4" s="391"/>
      <c r="U4" s="416" t="s">
        <v>20</v>
      </c>
      <c r="V4" s="417"/>
      <c r="W4" s="418"/>
      <c r="X4" s="390"/>
      <c r="Y4" s="260">
        <v>398</v>
      </c>
      <c r="Z4" s="282" t="s">
        <v>200</v>
      </c>
      <c r="AA4" s="277" t="s">
        <v>85</v>
      </c>
    </row>
    <row r="5" spans="1:27" ht="9.9499999999999993" customHeight="1">
      <c r="A5" s="390"/>
      <c r="B5" s="390"/>
      <c r="C5" s="473"/>
      <c r="D5" s="474"/>
      <c r="E5" s="467"/>
      <c r="F5" s="468"/>
      <c r="G5" s="468"/>
      <c r="H5" s="33" t="str">
        <f t="shared" ref="H5:H34" si="7">IFERROR(VLOOKUP($J5,$Y$2:$AB$34,2,0),"")</f>
        <v>Abi Conway</v>
      </c>
      <c r="I5" s="20" t="str">
        <f t="shared" ref="I5:I34" si="8">IFERROR(VLOOKUP($J5,$Y$2:$AB$34,3,0),"")</f>
        <v>St C Danes</v>
      </c>
      <c r="J5" s="260">
        <v>611</v>
      </c>
      <c r="K5" s="261">
        <v>30.86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2</v>
      </c>
      <c r="P5" s="159">
        <f t="shared" si="5"/>
        <v>30.86</v>
      </c>
      <c r="Q5" s="86" t="str">
        <f t="shared" si="6"/>
        <v>Abi Conway</v>
      </c>
      <c r="R5" s="86" t="str">
        <f t="shared" si="6"/>
        <v>St C Danes</v>
      </c>
      <c r="S5" s="63">
        <f t="shared" si="3"/>
        <v>611</v>
      </c>
      <c r="T5" s="391"/>
      <c r="U5" s="419"/>
      <c r="V5" s="420"/>
      <c r="W5" s="421"/>
      <c r="X5" s="390"/>
      <c r="Y5" s="260">
        <v>611</v>
      </c>
      <c r="Z5" s="282" t="s">
        <v>86</v>
      </c>
      <c r="AA5" s="277" t="s">
        <v>248</v>
      </c>
    </row>
    <row r="6" spans="1:27" ht="9.9499999999999993" customHeight="1">
      <c r="A6" s="390"/>
      <c r="B6" s="390"/>
      <c r="C6" s="473"/>
      <c r="D6" s="474"/>
      <c r="E6" s="467"/>
      <c r="F6" s="468"/>
      <c r="G6" s="468"/>
      <c r="H6" s="33" t="str">
        <f t="shared" si="7"/>
        <v/>
      </c>
      <c r="I6" s="20" t="str">
        <f t="shared" si="8"/>
        <v/>
      </c>
      <c r="J6" s="260"/>
      <c r="K6" s="261"/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 t="str">
        <f t="shared" si="4"/>
        <v>No Thrower</v>
      </c>
      <c r="P6" s="159">
        <f t="shared" si="5"/>
        <v>0</v>
      </c>
      <c r="Q6" s="86" t="str">
        <f t="shared" si="6"/>
        <v/>
      </c>
      <c r="R6" s="86" t="str">
        <f t="shared" si="6"/>
        <v/>
      </c>
      <c r="S6" s="63">
        <f t="shared" si="3"/>
        <v>0</v>
      </c>
      <c r="T6" s="391"/>
      <c r="U6" s="419"/>
      <c r="V6" s="420"/>
      <c r="W6" s="421"/>
      <c r="X6" s="390"/>
      <c r="Y6" s="260">
        <v>57</v>
      </c>
      <c r="Z6" s="282" t="s">
        <v>282</v>
      </c>
      <c r="AA6" s="277" t="s">
        <v>283</v>
      </c>
    </row>
    <row r="7" spans="1:27" ht="9.9499999999999993" customHeight="1">
      <c r="A7" s="390"/>
      <c r="B7" s="390"/>
      <c r="C7" s="473"/>
      <c r="D7" s="474"/>
      <c r="E7" s="467"/>
      <c r="F7" s="468"/>
      <c r="G7" s="468"/>
      <c r="H7" s="33" t="str">
        <f t="shared" si="7"/>
        <v/>
      </c>
      <c r="I7" s="20" t="str">
        <f t="shared" si="8"/>
        <v/>
      </c>
      <c r="J7" s="260"/>
      <c r="K7" s="261"/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 t="str">
        <f t="shared" si="4"/>
        <v>No Thrower</v>
      </c>
      <c r="P7" s="159">
        <f t="shared" si="5"/>
        <v>0</v>
      </c>
      <c r="Q7" s="86" t="str">
        <f t="shared" si="6"/>
        <v/>
      </c>
      <c r="R7" s="86" t="str">
        <f t="shared" si="6"/>
        <v/>
      </c>
      <c r="S7" s="63">
        <f t="shared" si="3"/>
        <v>0</v>
      </c>
      <c r="T7" s="391"/>
      <c r="U7" s="416" t="s">
        <v>25</v>
      </c>
      <c r="V7" s="417"/>
      <c r="W7" s="418"/>
      <c r="X7" s="390"/>
      <c r="Y7" s="260"/>
      <c r="Z7" s="282"/>
      <c r="AA7" s="277"/>
    </row>
    <row r="8" spans="1:27" ht="9.9499999999999993" customHeight="1">
      <c r="A8" s="390"/>
      <c r="B8" s="390"/>
      <c r="C8" s="473"/>
      <c r="D8" s="474"/>
      <c r="E8" s="467"/>
      <c r="F8" s="468"/>
      <c r="G8" s="468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6"/>
        <v/>
      </c>
      <c r="R8" s="86" t="str">
        <f t="shared" si="6"/>
        <v/>
      </c>
      <c r="S8" s="63">
        <f t="shared" si="3"/>
        <v>0</v>
      </c>
      <c r="T8" s="391"/>
      <c r="U8" s="419"/>
      <c r="V8" s="420"/>
      <c r="W8" s="421"/>
      <c r="X8" s="390"/>
      <c r="Y8" s="260"/>
      <c r="Z8" s="268"/>
      <c r="AA8" s="277"/>
    </row>
    <row r="9" spans="1:27" ht="9.9499999999999993" customHeight="1">
      <c r="A9" s="390"/>
      <c r="B9" s="390"/>
      <c r="C9" s="473"/>
      <c r="D9" s="474"/>
      <c r="E9" s="467"/>
      <c r="F9" s="468"/>
      <c r="G9" s="468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6"/>
        <v/>
      </c>
      <c r="R9" s="86" t="str">
        <f t="shared" si="6"/>
        <v/>
      </c>
      <c r="S9" s="63">
        <f t="shared" si="3"/>
        <v>0</v>
      </c>
      <c r="T9" s="391"/>
      <c r="U9" s="419"/>
      <c r="V9" s="420"/>
      <c r="W9" s="421"/>
      <c r="X9" s="390"/>
      <c r="Y9" s="260"/>
      <c r="Z9" s="268"/>
      <c r="AA9" s="277"/>
    </row>
    <row r="10" spans="1:27" ht="9.9499999999999993" customHeight="1">
      <c r="A10" s="390"/>
      <c r="B10" s="390"/>
      <c r="C10" s="473"/>
      <c r="D10" s="474"/>
      <c r="E10" s="467"/>
      <c r="F10" s="468"/>
      <c r="G10" s="468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6"/>
        <v/>
      </c>
      <c r="R10" s="86" t="str">
        <f t="shared" si="6"/>
        <v/>
      </c>
      <c r="S10" s="63">
        <f t="shared" si="3"/>
        <v>0</v>
      </c>
      <c r="T10" s="391"/>
      <c r="U10" s="351" t="s">
        <v>24</v>
      </c>
      <c r="V10" s="352"/>
      <c r="W10" s="353"/>
      <c r="X10" s="390"/>
      <c r="Y10" s="260"/>
      <c r="Z10" s="268"/>
      <c r="AA10" s="277"/>
    </row>
    <row r="11" spans="1:27" ht="9.9499999999999993" customHeight="1">
      <c r="A11" s="390"/>
      <c r="B11" s="390"/>
      <c r="C11" s="473"/>
      <c r="D11" s="474"/>
      <c r="E11" s="467"/>
      <c r="F11" s="468"/>
      <c r="G11" s="468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91"/>
      <c r="U11" s="354"/>
      <c r="V11" s="355"/>
      <c r="W11" s="356"/>
      <c r="X11" s="390"/>
      <c r="Y11" s="260"/>
      <c r="Z11" s="268"/>
      <c r="AA11" s="277"/>
    </row>
    <row r="12" spans="1:27" ht="9.9499999999999993" customHeight="1">
      <c r="A12" s="390"/>
      <c r="B12" s="390"/>
      <c r="C12" s="473"/>
      <c r="D12" s="474"/>
      <c r="E12" s="467"/>
      <c r="F12" s="468"/>
      <c r="G12" s="468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91"/>
      <c r="U12" s="357"/>
      <c r="V12" s="358"/>
      <c r="W12" s="359"/>
      <c r="X12" s="390"/>
      <c r="Y12" s="267"/>
      <c r="Z12" s="268"/>
      <c r="AA12" s="277"/>
    </row>
    <row r="13" spans="1:27" ht="9.9499999999999993" customHeight="1">
      <c r="A13" s="390"/>
      <c r="B13" s="390"/>
      <c r="C13" s="473"/>
      <c r="D13" s="474"/>
      <c r="E13" s="467"/>
      <c r="F13" s="468"/>
      <c r="G13" s="468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91"/>
      <c r="U13" s="351"/>
      <c r="V13" s="352"/>
      <c r="W13" s="353"/>
      <c r="X13" s="390"/>
      <c r="Y13" s="267"/>
      <c r="Z13" s="268"/>
      <c r="AA13" s="277"/>
    </row>
    <row r="14" spans="1:27" ht="9.9499999999999993" customHeight="1">
      <c r="A14" s="390"/>
      <c r="B14" s="390"/>
      <c r="C14" s="473"/>
      <c r="D14" s="474"/>
      <c r="E14" s="467"/>
      <c r="F14" s="468"/>
      <c r="G14" s="468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91"/>
      <c r="U14" s="354"/>
      <c r="V14" s="355"/>
      <c r="W14" s="356"/>
      <c r="X14" s="390"/>
      <c r="Y14" s="267"/>
      <c r="Z14" s="268"/>
      <c r="AA14" s="277"/>
    </row>
    <row r="15" spans="1:27" ht="9.9499999999999993" customHeight="1">
      <c r="A15" s="390"/>
      <c r="B15" s="390"/>
      <c r="C15" s="473"/>
      <c r="D15" s="474"/>
      <c r="E15" s="467"/>
      <c r="F15" s="468"/>
      <c r="G15" s="468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91"/>
      <c r="U15" s="357"/>
      <c r="V15" s="358"/>
      <c r="W15" s="359"/>
      <c r="X15" s="390"/>
      <c r="Y15" s="267"/>
      <c r="Z15" s="268"/>
      <c r="AA15" s="277"/>
    </row>
    <row r="16" spans="1:27" ht="9.9499999999999993" customHeight="1">
      <c r="A16" s="390"/>
      <c r="B16" s="390"/>
      <c r="C16" s="473"/>
      <c r="D16" s="474"/>
      <c r="E16" s="467"/>
      <c r="F16" s="468"/>
      <c r="G16" s="468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91"/>
      <c r="U16" s="351"/>
      <c r="V16" s="352"/>
      <c r="W16" s="353"/>
      <c r="X16" s="390"/>
      <c r="Y16" s="267"/>
      <c r="Z16" s="268"/>
      <c r="AA16" s="277"/>
    </row>
    <row r="17" spans="1:27" ht="9.9499999999999993" customHeight="1">
      <c r="A17" s="390"/>
      <c r="B17" s="390"/>
      <c r="C17" s="473"/>
      <c r="D17" s="474"/>
      <c r="E17" s="467"/>
      <c r="F17" s="468"/>
      <c r="G17" s="468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91"/>
      <c r="U17" s="354"/>
      <c r="V17" s="355"/>
      <c r="W17" s="356"/>
      <c r="X17" s="390"/>
      <c r="Y17" s="267"/>
      <c r="Z17" s="268"/>
      <c r="AA17" s="277"/>
    </row>
    <row r="18" spans="1:27" ht="9.9499999999999993" customHeight="1">
      <c r="A18" s="390"/>
      <c r="B18" s="390"/>
      <c r="C18" s="473"/>
      <c r="D18" s="474"/>
      <c r="E18" s="467"/>
      <c r="F18" s="468"/>
      <c r="G18" s="468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91"/>
      <c r="U18" s="357"/>
      <c r="V18" s="358"/>
      <c r="W18" s="359"/>
      <c r="X18" s="390"/>
      <c r="Y18" s="267"/>
      <c r="Z18" s="268"/>
      <c r="AA18" s="277"/>
    </row>
    <row r="19" spans="1:27" ht="9.9499999999999993" customHeight="1">
      <c r="A19" s="390"/>
      <c r="B19" s="390"/>
      <c r="C19" s="473"/>
      <c r="D19" s="474"/>
      <c r="E19" s="467"/>
      <c r="F19" s="468"/>
      <c r="G19" s="468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91"/>
      <c r="U19" s="351"/>
      <c r="V19" s="352"/>
      <c r="W19" s="353"/>
      <c r="X19" s="390"/>
      <c r="Y19" s="267"/>
      <c r="Z19" s="268"/>
      <c r="AA19" s="277"/>
    </row>
    <row r="20" spans="1:27" ht="9.9499999999999993" customHeight="1">
      <c r="A20" s="390"/>
      <c r="B20" s="390"/>
      <c r="C20" s="473"/>
      <c r="D20" s="474"/>
      <c r="E20" s="467"/>
      <c r="F20" s="468"/>
      <c r="G20" s="468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91"/>
      <c r="U20" s="354"/>
      <c r="V20" s="355"/>
      <c r="W20" s="356"/>
      <c r="X20" s="390"/>
      <c r="Y20" s="267"/>
      <c r="Z20" s="268"/>
      <c r="AA20" s="277"/>
    </row>
    <row r="21" spans="1:27" ht="9.9499999999999993" customHeight="1">
      <c r="A21" s="390"/>
      <c r="B21" s="390"/>
      <c r="C21" s="473"/>
      <c r="D21" s="474"/>
      <c r="E21" s="467"/>
      <c r="F21" s="468"/>
      <c r="G21" s="468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91"/>
      <c r="U21" s="357"/>
      <c r="V21" s="358"/>
      <c r="W21" s="359"/>
      <c r="X21" s="390"/>
      <c r="Y21" s="267"/>
      <c r="Z21" s="268"/>
      <c r="AA21" s="277"/>
    </row>
    <row r="22" spans="1:27" ht="9.9499999999999993" customHeight="1">
      <c r="A22" s="390"/>
      <c r="B22" s="390"/>
      <c r="C22" s="473"/>
      <c r="D22" s="474"/>
      <c r="E22" s="467"/>
      <c r="F22" s="468"/>
      <c r="G22" s="468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473"/>
      <c r="D23" s="474"/>
      <c r="E23" s="467"/>
      <c r="F23" s="468"/>
      <c r="G23" s="468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473"/>
      <c r="D24" s="474"/>
      <c r="E24" s="467"/>
      <c r="F24" s="468"/>
      <c r="G24" s="468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473"/>
      <c r="D25" s="474"/>
      <c r="E25" s="467"/>
      <c r="F25" s="468"/>
      <c r="G25" s="468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473"/>
      <c r="D26" s="474"/>
      <c r="E26" s="467"/>
      <c r="F26" s="468"/>
      <c r="G26" s="468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473"/>
      <c r="D27" s="474"/>
      <c r="E27" s="467"/>
      <c r="F27" s="468"/>
      <c r="G27" s="468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473"/>
      <c r="D28" s="474"/>
      <c r="E28" s="467"/>
      <c r="F28" s="468"/>
      <c r="G28" s="468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473"/>
      <c r="D29" s="474"/>
      <c r="E29" s="467"/>
      <c r="F29" s="468"/>
      <c r="G29" s="468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473"/>
      <c r="D30" s="474"/>
      <c r="E30" s="467"/>
      <c r="F30" s="468"/>
      <c r="G30" s="468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473"/>
      <c r="D31" s="474"/>
      <c r="E31" s="467"/>
      <c r="F31" s="468"/>
      <c r="G31" s="468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473"/>
      <c r="D32" s="474"/>
      <c r="E32" s="467"/>
      <c r="F32" s="468"/>
      <c r="G32" s="468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91"/>
      <c r="U32" s="459"/>
      <c r="V32" s="459"/>
      <c r="W32" s="459"/>
      <c r="X32" s="390"/>
      <c r="Y32" s="267"/>
      <c r="Z32" s="268"/>
      <c r="AA32" s="277"/>
    </row>
    <row r="33" spans="1:28" ht="9.9499999999999993" customHeight="1">
      <c r="A33" s="390"/>
      <c r="B33" s="390"/>
      <c r="C33" s="473"/>
      <c r="D33" s="474"/>
      <c r="E33" s="467"/>
      <c r="F33" s="468"/>
      <c r="G33" s="468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91"/>
      <c r="U33" s="459"/>
      <c r="V33" s="459"/>
      <c r="W33" s="459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473"/>
      <c r="D34" s="474"/>
      <c r="E34" s="469"/>
      <c r="F34" s="470"/>
      <c r="G34" s="470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91"/>
      <c r="U34" s="459"/>
      <c r="V34" s="459"/>
      <c r="W34" s="459"/>
      <c r="X34" s="390"/>
      <c r="Y34" s="270"/>
      <c r="Z34" s="271"/>
      <c r="AA34" s="278"/>
    </row>
    <row r="35" spans="1:28" ht="9.9499999999999993" customHeight="1">
      <c r="A35" s="390"/>
      <c r="B35" s="390"/>
      <c r="C35" s="473"/>
      <c r="D35" s="474"/>
      <c r="E35" s="439" t="s">
        <v>7</v>
      </c>
      <c r="F35" s="440"/>
      <c r="G35" s="163">
        <v>1</v>
      </c>
      <c r="H35" s="96" t="str">
        <f>IFERROR(VLOOKUP($G35,$O$3:$S$34,3,0),"")</f>
        <v>Keira Lake-Bryan</v>
      </c>
      <c r="I35" s="225" t="str">
        <f>IFERROR(VLOOKUP($G35,$O$3:$S$34,4,0),"")</f>
        <v>Queenswood</v>
      </c>
      <c r="J35" s="97" t="str">
        <f>IFERROR(VLOOKUP($G35,$O$3:$S$34,4,0),"")</f>
        <v>Queenswood</v>
      </c>
      <c r="K35" s="109">
        <f t="shared" ref="K35:K46" si="9">IFERROR(VLOOKUP($G35,$O$3:$S$34,2,0),0)</f>
        <v>38.909999999999997</v>
      </c>
      <c r="L35" s="189" t="str">
        <f t="shared" si="0"/>
        <v>NEW</v>
      </c>
      <c r="M35" s="193" t="str">
        <f t="shared" si="1"/>
        <v xml:space="preserve"> </v>
      </c>
      <c r="N35" s="196" t="str">
        <f t="shared" si="2"/>
        <v>YES</v>
      </c>
      <c r="O35" s="433" t="s">
        <v>38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473"/>
      <c r="D36" s="474"/>
      <c r="E36" s="441"/>
      <c r="F36" s="442"/>
      <c r="G36" s="164">
        <v>2</v>
      </c>
      <c r="H36" s="168" t="str">
        <f t="shared" ref="H36:H46" si="10">IFERROR(VLOOKUP($G36,$O$3:$S$34,3,0),"")</f>
        <v>Abi Conway</v>
      </c>
      <c r="I36" s="228" t="str">
        <f t="shared" ref="I36:I46" si="11">IFERROR(VLOOKUP($G36,$O$3:$S$34,4,0),"")</f>
        <v>St C Danes</v>
      </c>
      <c r="J36" s="103" t="str">
        <f t="shared" ref="J36:J46" si="12">IFERROR(VLOOKUP($G36,$O$3:$S$34,4,0),"")</f>
        <v>St C Danes</v>
      </c>
      <c r="K36" s="166">
        <f t="shared" si="9"/>
        <v>30.86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473"/>
      <c r="D37" s="474"/>
      <c r="E37" s="441"/>
      <c r="F37" s="442"/>
      <c r="G37" s="165">
        <v>3</v>
      </c>
      <c r="H37" s="105" t="str">
        <f t="shared" si="10"/>
        <v>Arabella  Ashby</v>
      </c>
      <c r="I37" s="229" t="str">
        <f t="shared" si="11"/>
        <v>Bishop's Hatfield Girls' School</v>
      </c>
      <c r="J37" s="104" t="str">
        <f t="shared" si="12"/>
        <v>Bishop's Hatfield Girls' School</v>
      </c>
      <c r="K37" s="167">
        <f t="shared" si="9"/>
        <v>26.46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473"/>
      <c r="D38" s="474"/>
      <c r="E38" s="441"/>
      <c r="F38" s="442"/>
      <c r="G38" s="76">
        <v>4</v>
      </c>
      <c r="H38" s="169" t="str">
        <f t="shared" si="10"/>
        <v/>
      </c>
      <c r="I38" s="62" t="str">
        <f t="shared" si="11"/>
        <v/>
      </c>
      <c r="J38" s="59" t="str">
        <f t="shared" si="12"/>
        <v/>
      </c>
      <c r="K38" s="4">
        <f t="shared" si="9"/>
        <v>0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473"/>
      <c r="D39" s="474"/>
      <c r="E39" s="441"/>
      <c r="F39" s="442"/>
      <c r="G39" s="76">
        <v>5</v>
      </c>
      <c r="H39" s="169" t="str">
        <f t="shared" si="10"/>
        <v/>
      </c>
      <c r="I39" s="62" t="str">
        <f t="shared" si="11"/>
        <v/>
      </c>
      <c r="J39" s="59" t="str">
        <f t="shared" si="12"/>
        <v/>
      </c>
      <c r="K39" s="4">
        <f t="shared" si="9"/>
        <v>0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473"/>
      <c r="D40" s="474"/>
      <c r="E40" s="441"/>
      <c r="F40" s="442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473"/>
      <c r="D41" s="474"/>
      <c r="E41" s="441"/>
      <c r="F41" s="442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475"/>
      <c r="D42" s="476"/>
      <c r="E42" s="441"/>
      <c r="F42" s="442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33.94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43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37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 t="shared" si="9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H1" workbookViewId="0">
      <selection activeCell="K35" sqref="K3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2" width="12.7109375" style="47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47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28</v>
      </c>
      <c r="D2" s="393"/>
      <c r="E2" s="445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26</v>
      </c>
      <c r="L2" s="79" t="s">
        <v>50</v>
      </c>
      <c r="M2" s="183" t="s">
        <v>15</v>
      </c>
      <c r="N2" s="173" t="s">
        <v>17</v>
      </c>
      <c r="O2" s="172" t="s">
        <v>16</v>
      </c>
      <c r="P2" s="80" t="s">
        <v>5</v>
      </c>
      <c r="Q2" s="436" t="s">
        <v>21</v>
      </c>
      <c r="R2" s="437"/>
      <c r="S2" s="437"/>
      <c r="T2" s="438"/>
      <c r="U2" s="400"/>
      <c r="V2" s="446" t="s">
        <v>12</v>
      </c>
      <c r="W2" s="447"/>
      <c r="X2" s="448"/>
      <c r="Y2" s="390"/>
      <c r="Z2" s="428" t="s">
        <v>13</v>
      </c>
      <c r="AA2" s="429"/>
      <c r="AB2" s="430"/>
    </row>
    <row r="3" spans="1:28" ht="9.9499999999999993" customHeight="1" thickBot="1">
      <c r="A3" s="390"/>
      <c r="B3" s="391"/>
      <c r="C3" s="394"/>
      <c r="D3" s="395"/>
      <c r="E3" s="342" t="s">
        <v>7</v>
      </c>
      <c r="F3" s="343"/>
      <c r="G3" s="343"/>
      <c r="H3" s="46" t="str">
        <f>IFERROR(VLOOKUP($J3,$Z$2:$AC$34,2,0),"")</f>
        <v/>
      </c>
      <c r="I3" s="223" t="str">
        <f>IFERROR(VLOOKUP($J3,$Z$2:$AC$34,3,0),"")</f>
        <v/>
      </c>
      <c r="J3" s="258"/>
      <c r="K3" s="294"/>
      <c r="L3" s="298"/>
      <c r="M3" s="174" t="str">
        <f>IF($K3&lt;$D$44,IF($K3&gt;0,"NEW","" )," ")</f>
        <v/>
      </c>
      <c r="N3" s="175" t="str">
        <f>IF($K3&lt;$D$45,IF($K3&gt;0,"YES","" )," ")</f>
        <v/>
      </c>
      <c r="O3" s="176" t="str">
        <f>IF($K3&lt;$D$46,IF($K3&gt;0,"YES","" )," ")</f>
        <v/>
      </c>
      <c r="P3" s="199" t="str">
        <f t="shared" ref="P3:P34" si="0">IF(K3&gt;0,RANK(K3,$K$3:$K$34,1),"No Runner")</f>
        <v>No Runner</v>
      </c>
      <c r="Q3" s="89">
        <f>K3</f>
        <v>0</v>
      </c>
      <c r="R3" s="87" t="str">
        <f t="shared" ref="R3:T34" si="1">H3</f>
        <v/>
      </c>
      <c r="S3" s="87" t="str">
        <f t="shared" si="1"/>
        <v/>
      </c>
      <c r="T3" s="58">
        <f>J3</f>
        <v>0</v>
      </c>
      <c r="U3" s="391"/>
      <c r="V3" s="449"/>
      <c r="W3" s="450"/>
      <c r="X3" s="451"/>
      <c r="Y3" s="390"/>
      <c r="Z3" s="267"/>
      <c r="AA3" s="268"/>
      <c r="AB3" s="269"/>
    </row>
    <row r="4" spans="1:28" ht="9.9499999999999993" customHeight="1">
      <c r="A4" s="390"/>
      <c r="B4" s="391"/>
      <c r="C4" s="394"/>
      <c r="D4" s="395"/>
      <c r="E4" s="345"/>
      <c r="F4" s="346"/>
      <c r="G4" s="346"/>
      <c r="H4" s="33" t="str">
        <f>IFERROR(VLOOKUP($J4,$Z$2:$AC$34,2,0),"")</f>
        <v/>
      </c>
      <c r="I4" s="20" t="str">
        <f>IFERROR(VLOOKUP($J4,$Z$2:$AC$34,3,0),"")</f>
        <v/>
      </c>
      <c r="J4" s="260"/>
      <c r="K4" s="295"/>
      <c r="L4" s="299"/>
      <c r="M4" s="177" t="str">
        <f t="shared" ref="M4:M46" si="2">IF($K4&lt;$D$44,IF($K4&gt;0,"NEW","" )," ")</f>
        <v/>
      </c>
      <c r="N4" s="178" t="str">
        <f t="shared" ref="N4:N46" si="3">IF($K4&lt;$D$45,IF($K4&gt;0,"YES","" )," ")</f>
        <v/>
      </c>
      <c r="O4" s="179" t="str">
        <f t="shared" ref="O4:O46" si="4">IF($K4&lt;$D$46,IF($K4&gt;0,"YES","" )," ")</f>
        <v/>
      </c>
      <c r="P4" s="200" t="str">
        <f t="shared" si="0"/>
        <v>No Runner</v>
      </c>
      <c r="Q4" s="90">
        <f t="shared" ref="Q4:Q34" si="5">K4</f>
        <v>0</v>
      </c>
      <c r="R4" s="86" t="str">
        <f t="shared" si="1"/>
        <v/>
      </c>
      <c r="S4" s="86" t="str">
        <f t="shared" si="1"/>
        <v/>
      </c>
      <c r="T4" s="63">
        <f t="shared" si="1"/>
        <v>0</v>
      </c>
      <c r="U4" s="391"/>
      <c r="V4" s="416" t="s">
        <v>20</v>
      </c>
      <c r="W4" s="417"/>
      <c r="X4" s="418"/>
      <c r="Y4" s="390"/>
      <c r="Z4" s="267"/>
      <c r="AA4" s="268"/>
      <c r="AB4" s="269"/>
    </row>
    <row r="5" spans="1:28" ht="9.9499999999999993" customHeight="1">
      <c r="A5" s="390"/>
      <c r="B5" s="391"/>
      <c r="C5" s="394"/>
      <c r="D5" s="395"/>
      <c r="E5" s="345"/>
      <c r="F5" s="346"/>
      <c r="G5" s="346"/>
      <c r="H5" s="33" t="str">
        <f t="shared" ref="H5:H34" si="6">IFERROR(VLOOKUP($J5,$Z$2:$AC$34,2,0),"")</f>
        <v/>
      </c>
      <c r="I5" s="20" t="str">
        <f t="shared" ref="I5:I34" si="7">IFERROR(VLOOKUP($J5,$Z$2:$AC$34,3,0),"")</f>
        <v/>
      </c>
      <c r="J5" s="260"/>
      <c r="K5" s="295"/>
      <c r="L5" s="299"/>
      <c r="M5" s="177" t="str">
        <f t="shared" si="2"/>
        <v/>
      </c>
      <c r="N5" s="178" t="str">
        <f t="shared" si="3"/>
        <v/>
      </c>
      <c r="O5" s="179" t="str">
        <f t="shared" si="4"/>
        <v/>
      </c>
      <c r="P5" s="200" t="str">
        <f t="shared" si="0"/>
        <v>No Runner</v>
      </c>
      <c r="Q5" s="90">
        <f t="shared" si="5"/>
        <v>0</v>
      </c>
      <c r="R5" s="86" t="str">
        <f t="shared" si="1"/>
        <v/>
      </c>
      <c r="S5" s="86" t="str">
        <f t="shared" si="1"/>
        <v/>
      </c>
      <c r="T5" s="63">
        <f t="shared" si="1"/>
        <v>0</v>
      </c>
      <c r="U5" s="391"/>
      <c r="V5" s="419"/>
      <c r="W5" s="420"/>
      <c r="X5" s="421"/>
      <c r="Y5" s="390"/>
      <c r="Z5" s="267"/>
      <c r="AA5" s="268"/>
      <c r="AB5" s="269"/>
    </row>
    <row r="6" spans="1:28" ht="9.9499999999999993" customHeight="1">
      <c r="A6" s="390"/>
      <c r="B6" s="391"/>
      <c r="C6" s="394"/>
      <c r="D6" s="395"/>
      <c r="E6" s="345"/>
      <c r="F6" s="346"/>
      <c r="G6" s="346"/>
      <c r="H6" s="33" t="str">
        <f t="shared" si="6"/>
        <v/>
      </c>
      <c r="I6" s="20" t="str">
        <f t="shared" si="7"/>
        <v/>
      </c>
      <c r="J6" s="260"/>
      <c r="K6" s="295"/>
      <c r="L6" s="299"/>
      <c r="M6" s="177" t="str">
        <f t="shared" si="2"/>
        <v/>
      </c>
      <c r="N6" s="178" t="str">
        <f t="shared" si="3"/>
        <v/>
      </c>
      <c r="O6" s="179" t="str">
        <f t="shared" si="4"/>
        <v/>
      </c>
      <c r="P6" s="200" t="str">
        <f t="shared" si="0"/>
        <v>No Runner</v>
      </c>
      <c r="Q6" s="90">
        <f t="shared" si="5"/>
        <v>0</v>
      </c>
      <c r="R6" s="86" t="str">
        <f t="shared" si="1"/>
        <v/>
      </c>
      <c r="S6" s="86" t="str">
        <f t="shared" si="1"/>
        <v/>
      </c>
      <c r="T6" s="63">
        <f t="shared" si="1"/>
        <v>0</v>
      </c>
      <c r="U6" s="391"/>
      <c r="V6" s="419"/>
      <c r="W6" s="420"/>
      <c r="X6" s="421"/>
      <c r="Y6" s="390"/>
      <c r="Z6" s="267"/>
      <c r="AA6" s="268"/>
      <c r="AB6" s="269"/>
    </row>
    <row r="7" spans="1:28" ht="9.9499999999999993" customHeight="1">
      <c r="A7" s="390"/>
      <c r="B7" s="391"/>
      <c r="C7" s="394"/>
      <c r="D7" s="395"/>
      <c r="E7" s="345"/>
      <c r="F7" s="346"/>
      <c r="G7" s="346"/>
      <c r="H7" s="33" t="str">
        <f t="shared" si="6"/>
        <v/>
      </c>
      <c r="I7" s="20" t="str">
        <f t="shared" si="7"/>
        <v/>
      </c>
      <c r="J7" s="260"/>
      <c r="K7" s="295"/>
      <c r="L7" s="299"/>
      <c r="M7" s="177" t="str">
        <f t="shared" si="2"/>
        <v/>
      </c>
      <c r="N7" s="178" t="str">
        <f t="shared" si="3"/>
        <v/>
      </c>
      <c r="O7" s="179" t="str">
        <f t="shared" si="4"/>
        <v/>
      </c>
      <c r="P7" s="200" t="str">
        <f t="shared" si="0"/>
        <v>No Runner</v>
      </c>
      <c r="Q7" s="90">
        <f t="shared" si="5"/>
        <v>0</v>
      </c>
      <c r="R7" s="86" t="str">
        <f t="shared" si="1"/>
        <v/>
      </c>
      <c r="S7" s="86" t="str">
        <f t="shared" si="1"/>
        <v/>
      </c>
      <c r="T7" s="63">
        <f t="shared" si="1"/>
        <v>0</v>
      </c>
      <c r="U7" s="391"/>
      <c r="V7" s="416" t="s">
        <v>58</v>
      </c>
      <c r="W7" s="417"/>
      <c r="X7" s="418"/>
      <c r="Y7" s="390"/>
      <c r="Z7" s="267"/>
      <c r="AA7" s="268"/>
      <c r="AB7" s="269"/>
    </row>
    <row r="8" spans="1:28" ht="9.9499999999999993" customHeight="1">
      <c r="A8" s="390"/>
      <c r="B8" s="391"/>
      <c r="C8" s="394"/>
      <c r="D8" s="395"/>
      <c r="E8" s="345"/>
      <c r="F8" s="346"/>
      <c r="G8" s="346"/>
      <c r="H8" s="33" t="str">
        <f t="shared" si="6"/>
        <v/>
      </c>
      <c r="I8" s="20" t="str">
        <f t="shared" si="7"/>
        <v/>
      </c>
      <c r="J8" s="260"/>
      <c r="K8" s="295"/>
      <c r="L8" s="299"/>
      <c r="M8" s="177" t="str">
        <f t="shared" si="2"/>
        <v/>
      </c>
      <c r="N8" s="178" t="str">
        <f t="shared" si="3"/>
        <v/>
      </c>
      <c r="O8" s="179" t="str">
        <f t="shared" si="4"/>
        <v/>
      </c>
      <c r="P8" s="200" t="str">
        <f t="shared" si="0"/>
        <v>No Runner</v>
      </c>
      <c r="Q8" s="90">
        <f t="shared" si="5"/>
        <v>0</v>
      </c>
      <c r="R8" s="86" t="str">
        <f t="shared" si="1"/>
        <v/>
      </c>
      <c r="S8" s="86" t="str">
        <f t="shared" si="1"/>
        <v/>
      </c>
      <c r="T8" s="63">
        <f t="shared" si="1"/>
        <v>0</v>
      </c>
      <c r="U8" s="391"/>
      <c r="V8" s="419"/>
      <c r="W8" s="420"/>
      <c r="X8" s="421"/>
      <c r="Y8" s="390"/>
      <c r="Z8" s="267"/>
      <c r="AA8" s="268"/>
      <c r="AB8" s="269"/>
    </row>
    <row r="9" spans="1:28" ht="9.9499999999999993" customHeight="1">
      <c r="A9" s="390"/>
      <c r="B9" s="391"/>
      <c r="C9" s="394"/>
      <c r="D9" s="395"/>
      <c r="E9" s="345"/>
      <c r="F9" s="346"/>
      <c r="G9" s="346"/>
      <c r="H9" s="34" t="str">
        <f t="shared" si="6"/>
        <v/>
      </c>
      <c r="I9" s="21" t="str">
        <f t="shared" si="7"/>
        <v/>
      </c>
      <c r="J9" s="260"/>
      <c r="K9" s="295"/>
      <c r="L9" s="299"/>
      <c r="M9" s="177" t="str">
        <f t="shared" si="2"/>
        <v/>
      </c>
      <c r="N9" s="178" t="str">
        <f t="shared" si="3"/>
        <v/>
      </c>
      <c r="O9" s="179" t="str">
        <f t="shared" si="4"/>
        <v/>
      </c>
      <c r="P9" s="200" t="str">
        <f t="shared" si="0"/>
        <v>No Runner</v>
      </c>
      <c r="Q9" s="90">
        <f t="shared" si="5"/>
        <v>0</v>
      </c>
      <c r="R9" s="86" t="str">
        <f t="shared" si="1"/>
        <v/>
      </c>
      <c r="S9" s="86" t="str">
        <f t="shared" si="1"/>
        <v/>
      </c>
      <c r="T9" s="63">
        <f t="shared" si="1"/>
        <v>0</v>
      </c>
      <c r="U9" s="391"/>
      <c r="V9" s="419"/>
      <c r="W9" s="420"/>
      <c r="X9" s="421"/>
      <c r="Y9" s="390"/>
      <c r="Z9" s="267"/>
      <c r="AA9" s="268"/>
      <c r="AB9" s="269"/>
    </row>
    <row r="10" spans="1:28" ht="9.9499999999999993" customHeight="1">
      <c r="A10" s="390"/>
      <c r="B10" s="391"/>
      <c r="C10" s="394"/>
      <c r="D10" s="395"/>
      <c r="E10" s="345"/>
      <c r="F10" s="346"/>
      <c r="G10" s="346"/>
      <c r="H10" s="33" t="str">
        <f t="shared" si="6"/>
        <v/>
      </c>
      <c r="I10" s="20" t="str">
        <f t="shared" si="7"/>
        <v/>
      </c>
      <c r="J10" s="260"/>
      <c r="K10" s="295"/>
      <c r="L10" s="299"/>
      <c r="M10" s="177" t="str">
        <f t="shared" si="2"/>
        <v/>
      </c>
      <c r="N10" s="178" t="str">
        <f t="shared" si="3"/>
        <v/>
      </c>
      <c r="O10" s="179" t="str">
        <f t="shared" si="4"/>
        <v/>
      </c>
      <c r="P10" s="200" t="str">
        <f t="shared" si="0"/>
        <v>No Runner</v>
      </c>
      <c r="Q10" s="90">
        <f t="shared" si="5"/>
        <v>0</v>
      </c>
      <c r="R10" s="86" t="str">
        <f t="shared" si="1"/>
        <v/>
      </c>
      <c r="S10" s="86" t="str">
        <f t="shared" si="1"/>
        <v/>
      </c>
      <c r="T10" s="63">
        <f t="shared" si="1"/>
        <v>0</v>
      </c>
      <c r="U10" s="391"/>
      <c r="V10" s="351"/>
      <c r="W10" s="352"/>
      <c r="X10" s="353"/>
      <c r="Y10" s="390"/>
      <c r="Z10" s="267"/>
      <c r="AA10" s="268"/>
      <c r="AB10" s="269"/>
    </row>
    <row r="11" spans="1:28" ht="9.9499999999999993" customHeight="1">
      <c r="A11" s="390"/>
      <c r="B11" s="391"/>
      <c r="C11" s="394"/>
      <c r="D11" s="395"/>
      <c r="E11" s="345"/>
      <c r="F11" s="346"/>
      <c r="G11" s="346"/>
      <c r="H11" s="33" t="str">
        <f t="shared" si="6"/>
        <v/>
      </c>
      <c r="I11" s="20" t="str">
        <f t="shared" si="7"/>
        <v/>
      </c>
      <c r="J11" s="260"/>
      <c r="K11" s="295"/>
      <c r="L11" s="299"/>
      <c r="M11" s="177" t="str">
        <f t="shared" si="2"/>
        <v/>
      </c>
      <c r="N11" s="178" t="str">
        <f t="shared" si="3"/>
        <v/>
      </c>
      <c r="O11" s="179" t="str">
        <f t="shared" si="4"/>
        <v/>
      </c>
      <c r="P11" s="200" t="str">
        <f t="shared" si="0"/>
        <v>No Runner</v>
      </c>
      <c r="Q11" s="90">
        <f t="shared" si="5"/>
        <v>0</v>
      </c>
      <c r="R11" s="86" t="str">
        <f t="shared" si="1"/>
        <v/>
      </c>
      <c r="S11" s="86" t="str">
        <f t="shared" si="1"/>
        <v/>
      </c>
      <c r="T11" s="63">
        <f t="shared" si="1"/>
        <v>0</v>
      </c>
      <c r="U11" s="391"/>
      <c r="V11" s="354"/>
      <c r="W11" s="355"/>
      <c r="X11" s="356"/>
      <c r="Y11" s="390"/>
      <c r="Z11" s="267"/>
      <c r="AA11" s="268"/>
      <c r="AB11" s="269"/>
    </row>
    <row r="12" spans="1:28" ht="9.9499999999999993" customHeight="1">
      <c r="A12" s="390"/>
      <c r="B12" s="391"/>
      <c r="C12" s="394"/>
      <c r="D12" s="395"/>
      <c r="E12" s="345"/>
      <c r="F12" s="346"/>
      <c r="G12" s="346"/>
      <c r="H12" s="33" t="str">
        <f t="shared" si="6"/>
        <v/>
      </c>
      <c r="I12" s="20" t="str">
        <f t="shared" si="7"/>
        <v/>
      </c>
      <c r="J12" s="260"/>
      <c r="K12" s="295"/>
      <c r="L12" s="299"/>
      <c r="M12" s="177" t="str">
        <f t="shared" si="2"/>
        <v/>
      </c>
      <c r="N12" s="178" t="str">
        <f t="shared" si="3"/>
        <v/>
      </c>
      <c r="O12" s="179" t="str">
        <f t="shared" si="4"/>
        <v/>
      </c>
      <c r="P12" s="200" t="str">
        <f t="shared" si="0"/>
        <v>No Runner</v>
      </c>
      <c r="Q12" s="90">
        <f t="shared" si="5"/>
        <v>0</v>
      </c>
      <c r="R12" s="86" t="str">
        <f t="shared" si="1"/>
        <v/>
      </c>
      <c r="S12" s="86" t="str">
        <f t="shared" si="1"/>
        <v/>
      </c>
      <c r="T12" s="63">
        <f t="shared" si="1"/>
        <v>0</v>
      </c>
      <c r="U12" s="391"/>
      <c r="V12" s="357"/>
      <c r="W12" s="358"/>
      <c r="X12" s="359"/>
      <c r="Y12" s="390"/>
      <c r="Z12" s="267"/>
      <c r="AA12" s="268"/>
      <c r="AB12" s="269"/>
    </row>
    <row r="13" spans="1:28" ht="9.9499999999999993" customHeight="1">
      <c r="A13" s="390"/>
      <c r="B13" s="391"/>
      <c r="C13" s="394"/>
      <c r="D13" s="395"/>
      <c r="E13" s="345"/>
      <c r="F13" s="346"/>
      <c r="G13" s="346"/>
      <c r="H13" s="33" t="str">
        <f t="shared" si="6"/>
        <v/>
      </c>
      <c r="I13" s="20" t="str">
        <f t="shared" si="7"/>
        <v/>
      </c>
      <c r="J13" s="260"/>
      <c r="K13" s="295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1"/>
        <v>0</v>
      </c>
      <c r="U13" s="391"/>
      <c r="V13" s="351"/>
      <c r="W13" s="352"/>
      <c r="X13" s="353"/>
      <c r="Y13" s="390"/>
      <c r="Z13" s="267"/>
      <c r="AA13" s="268"/>
      <c r="AB13" s="269"/>
    </row>
    <row r="14" spans="1:28" ht="9.9499999999999993" customHeight="1">
      <c r="A14" s="390"/>
      <c r="B14" s="391"/>
      <c r="C14" s="394"/>
      <c r="D14" s="395"/>
      <c r="E14" s="345"/>
      <c r="F14" s="346"/>
      <c r="G14" s="346"/>
      <c r="H14" s="33" t="str">
        <f t="shared" si="6"/>
        <v/>
      </c>
      <c r="I14" s="20" t="str">
        <f t="shared" si="7"/>
        <v/>
      </c>
      <c r="J14" s="260"/>
      <c r="K14" s="295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1"/>
        <v>0</v>
      </c>
      <c r="U14" s="391"/>
      <c r="V14" s="354"/>
      <c r="W14" s="355"/>
      <c r="X14" s="356"/>
      <c r="Y14" s="390"/>
      <c r="Z14" s="267"/>
      <c r="AA14" s="268"/>
      <c r="AB14" s="269"/>
    </row>
    <row r="15" spans="1:28" ht="9.9499999999999993" customHeight="1">
      <c r="A15" s="390"/>
      <c r="B15" s="391"/>
      <c r="C15" s="394"/>
      <c r="D15" s="395"/>
      <c r="E15" s="345"/>
      <c r="F15" s="346"/>
      <c r="G15" s="346"/>
      <c r="H15" s="33" t="str">
        <f t="shared" si="6"/>
        <v/>
      </c>
      <c r="I15" s="20" t="str">
        <f t="shared" si="7"/>
        <v/>
      </c>
      <c r="J15" s="260"/>
      <c r="K15" s="295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1"/>
        <v>0</v>
      </c>
      <c r="U15" s="391"/>
      <c r="V15" s="357"/>
      <c r="W15" s="358"/>
      <c r="X15" s="359"/>
      <c r="Y15" s="390"/>
      <c r="Z15" s="267"/>
      <c r="AA15" s="268"/>
      <c r="AB15" s="269"/>
    </row>
    <row r="16" spans="1:28" ht="9.9499999999999993" customHeight="1">
      <c r="A16" s="390"/>
      <c r="B16" s="391"/>
      <c r="C16" s="394"/>
      <c r="D16" s="395"/>
      <c r="E16" s="345"/>
      <c r="F16" s="346"/>
      <c r="G16" s="346"/>
      <c r="H16" s="35" t="str">
        <f t="shared" si="6"/>
        <v/>
      </c>
      <c r="I16" s="224" t="str">
        <f t="shared" si="7"/>
        <v/>
      </c>
      <c r="J16" s="260"/>
      <c r="K16" s="295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1"/>
        <v>0</v>
      </c>
      <c r="U16" s="391"/>
      <c r="V16" s="351"/>
      <c r="W16" s="352"/>
      <c r="X16" s="353"/>
      <c r="Y16" s="390"/>
      <c r="Z16" s="267"/>
      <c r="AA16" s="268"/>
      <c r="AB16" s="269"/>
    </row>
    <row r="17" spans="1:28" ht="9.9499999999999993" customHeight="1">
      <c r="A17" s="390"/>
      <c r="B17" s="391"/>
      <c r="C17" s="394"/>
      <c r="D17" s="395"/>
      <c r="E17" s="345"/>
      <c r="F17" s="346"/>
      <c r="G17" s="346"/>
      <c r="H17" s="7" t="str">
        <f t="shared" si="6"/>
        <v/>
      </c>
      <c r="I17" s="10" t="str">
        <f t="shared" si="7"/>
        <v/>
      </c>
      <c r="J17" s="262"/>
      <c r="K17" s="295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1"/>
        <v>0</v>
      </c>
      <c r="U17" s="391"/>
      <c r="V17" s="354"/>
      <c r="W17" s="355"/>
      <c r="X17" s="356"/>
      <c r="Y17" s="390"/>
      <c r="Z17" s="267"/>
      <c r="AA17" s="268"/>
      <c r="AB17" s="269"/>
    </row>
    <row r="18" spans="1:28" ht="9.9499999999999993" customHeight="1">
      <c r="A18" s="390"/>
      <c r="B18" s="391"/>
      <c r="C18" s="394"/>
      <c r="D18" s="395"/>
      <c r="E18" s="345"/>
      <c r="F18" s="346"/>
      <c r="G18" s="346"/>
      <c r="H18" s="7" t="str">
        <f t="shared" si="6"/>
        <v/>
      </c>
      <c r="I18" s="10" t="str">
        <f t="shared" si="7"/>
        <v/>
      </c>
      <c r="J18" s="262"/>
      <c r="K18" s="295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1"/>
        <v>0</v>
      </c>
      <c r="U18" s="391"/>
      <c r="V18" s="357"/>
      <c r="W18" s="358"/>
      <c r="X18" s="359"/>
      <c r="Y18" s="390"/>
      <c r="Z18" s="267"/>
      <c r="AA18" s="268"/>
      <c r="AB18" s="269"/>
    </row>
    <row r="19" spans="1:28" ht="9.9499999999999993" customHeight="1">
      <c r="A19" s="390"/>
      <c r="B19" s="391"/>
      <c r="C19" s="394"/>
      <c r="D19" s="395"/>
      <c r="E19" s="345"/>
      <c r="F19" s="346"/>
      <c r="G19" s="346"/>
      <c r="H19" s="34" t="str">
        <f t="shared" si="6"/>
        <v/>
      </c>
      <c r="I19" s="21" t="str">
        <f t="shared" si="7"/>
        <v/>
      </c>
      <c r="J19" s="260"/>
      <c r="K19" s="295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1"/>
        <v>0</v>
      </c>
      <c r="U19" s="391"/>
      <c r="V19" s="351"/>
      <c r="W19" s="352"/>
      <c r="X19" s="353"/>
      <c r="Y19" s="390"/>
      <c r="Z19" s="267"/>
      <c r="AA19" s="268"/>
      <c r="AB19" s="269"/>
    </row>
    <row r="20" spans="1:28" ht="9.9499999999999993" customHeight="1">
      <c r="A20" s="390"/>
      <c r="B20" s="391"/>
      <c r="C20" s="394"/>
      <c r="D20" s="395"/>
      <c r="E20" s="345"/>
      <c r="F20" s="346"/>
      <c r="G20" s="346"/>
      <c r="H20" s="33" t="str">
        <f t="shared" si="6"/>
        <v/>
      </c>
      <c r="I20" s="20" t="str">
        <f t="shared" si="7"/>
        <v/>
      </c>
      <c r="J20" s="260"/>
      <c r="K20" s="295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1"/>
        <v>0</v>
      </c>
      <c r="U20" s="391"/>
      <c r="V20" s="354"/>
      <c r="W20" s="355"/>
      <c r="X20" s="356"/>
      <c r="Y20" s="390"/>
      <c r="Z20" s="267"/>
      <c r="AA20" s="268"/>
      <c r="AB20" s="269"/>
    </row>
    <row r="21" spans="1:28" ht="9.9499999999999993" customHeight="1">
      <c r="A21" s="390"/>
      <c r="B21" s="391"/>
      <c r="C21" s="394"/>
      <c r="D21" s="395"/>
      <c r="E21" s="345"/>
      <c r="F21" s="346"/>
      <c r="G21" s="346"/>
      <c r="H21" s="34" t="str">
        <f t="shared" si="6"/>
        <v/>
      </c>
      <c r="I21" s="21" t="str">
        <f t="shared" si="7"/>
        <v/>
      </c>
      <c r="J21" s="260"/>
      <c r="K21" s="295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1"/>
        <v>0</v>
      </c>
      <c r="U21" s="391"/>
      <c r="V21" s="357"/>
      <c r="W21" s="358"/>
      <c r="X21" s="359"/>
      <c r="Y21" s="390"/>
      <c r="Z21" s="267"/>
      <c r="AA21" s="268"/>
      <c r="AB21" s="269"/>
    </row>
    <row r="22" spans="1:28" ht="9.9499999999999993" customHeight="1">
      <c r="A22" s="390"/>
      <c r="B22" s="391"/>
      <c r="C22" s="394"/>
      <c r="D22" s="395"/>
      <c r="E22" s="345"/>
      <c r="F22" s="346"/>
      <c r="G22" s="346"/>
      <c r="H22" s="34" t="str">
        <f t="shared" si="6"/>
        <v/>
      </c>
      <c r="I22" s="21" t="str">
        <f t="shared" si="7"/>
        <v/>
      </c>
      <c r="J22" s="260"/>
      <c r="K22" s="295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1"/>
        <v>0</v>
      </c>
      <c r="U22" s="391"/>
      <c r="V22" s="360"/>
      <c r="W22" s="361"/>
      <c r="X22" s="362"/>
      <c r="Y22" s="390"/>
      <c r="Z22" s="267"/>
      <c r="AA22" s="268"/>
      <c r="AB22" s="269"/>
    </row>
    <row r="23" spans="1:28" ht="9.9499999999999993" customHeight="1">
      <c r="A23" s="390"/>
      <c r="B23" s="391"/>
      <c r="C23" s="394"/>
      <c r="D23" s="395"/>
      <c r="E23" s="345"/>
      <c r="F23" s="346"/>
      <c r="G23" s="346"/>
      <c r="H23" s="33" t="str">
        <f t="shared" si="6"/>
        <v/>
      </c>
      <c r="I23" s="20" t="str">
        <f t="shared" si="7"/>
        <v/>
      </c>
      <c r="J23" s="260"/>
      <c r="K23" s="295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1"/>
        <v>0</v>
      </c>
      <c r="U23" s="391"/>
      <c r="V23" s="363"/>
      <c r="W23" s="364"/>
      <c r="X23" s="365"/>
      <c r="Y23" s="390"/>
      <c r="Z23" s="267"/>
      <c r="AA23" s="268"/>
      <c r="AB23" s="269"/>
    </row>
    <row r="24" spans="1:28" ht="9.9499999999999993" customHeight="1">
      <c r="A24" s="390"/>
      <c r="B24" s="391"/>
      <c r="C24" s="394"/>
      <c r="D24" s="395"/>
      <c r="E24" s="345"/>
      <c r="F24" s="346"/>
      <c r="G24" s="346"/>
      <c r="H24" s="33" t="str">
        <f t="shared" si="6"/>
        <v/>
      </c>
      <c r="I24" s="20" t="str">
        <f t="shared" si="7"/>
        <v/>
      </c>
      <c r="J24" s="260"/>
      <c r="K24" s="295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1"/>
        <v>0</v>
      </c>
      <c r="U24" s="391"/>
      <c r="V24" s="366"/>
      <c r="W24" s="367"/>
      <c r="X24" s="368"/>
      <c r="Y24" s="390"/>
      <c r="Z24" s="267"/>
      <c r="AA24" s="268"/>
      <c r="AB24" s="269"/>
    </row>
    <row r="25" spans="1:28" ht="9.9499999999999993" customHeight="1">
      <c r="A25" s="390"/>
      <c r="B25" s="391"/>
      <c r="C25" s="394"/>
      <c r="D25" s="395"/>
      <c r="E25" s="345"/>
      <c r="F25" s="346"/>
      <c r="G25" s="346"/>
      <c r="H25" s="7" t="str">
        <f t="shared" si="6"/>
        <v/>
      </c>
      <c r="I25" s="10" t="str">
        <f t="shared" si="7"/>
        <v/>
      </c>
      <c r="J25" s="262"/>
      <c r="K25" s="295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1"/>
        <v>0</v>
      </c>
      <c r="U25" s="391"/>
      <c r="V25" s="422"/>
      <c r="W25" s="423"/>
      <c r="X25" s="424"/>
      <c r="Y25" s="390"/>
      <c r="Z25" s="267"/>
      <c r="AA25" s="268"/>
      <c r="AB25" s="269"/>
    </row>
    <row r="26" spans="1:28" ht="9.9499999999999993" customHeight="1">
      <c r="A26" s="390"/>
      <c r="B26" s="391"/>
      <c r="C26" s="394"/>
      <c r="D26" s="395"/>
      <c r="E26" s="345"/>
      <c r="F26" s="346"/>
      <c r="G26" s="346"/>
      <c r="H26" s="7" t="str">
        <f t="shared" si="6"/>
        <v/>
      </c>
      <c r="I26" s="10" t="str">
        <f t="shared" si="7"/>
        <v/>
      </c>
      <c r="J26" s="262"/>
      <c r="K26" s="295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1"/>
        <v>0</v>
      </c>
      <c r="U26" s="391"/>
      <c r="V26" s="422"/>
      <c r="W26" s="423"/>
      <c r="X26" s="424"/>
      <c r="Y26" s="390"/>
      <c r="Z26" s="267"/>
      <c r="AA26" s="268"/>
      <c r="AB26" s="269"/>
    </row>
    <row r="27" spans="1:28" ht="9.9499999999999993" customHeight="1">
      <c r="A27" s="390"/>
      <c r="B27" s="391"/>
      <c r="C27" s="394"/>
      <c r="D27" s="395"/>
      <c r="E27" s="345"/>
      <c r="F27" s="346"/>
      <c r="G27" s="346"/>
      <c r="H27" s="33" t="str">
        <f t="shared" si="6"/>
        <v/>
      </c>
      <c r="I27" s="20" t="str">
        <f t="shared" si="7"/>
        <v/>
      </c>
      <c r="J27" s="260"/>
      <c r="K27" s="295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1"/>
        <v>0</v>
      </c>
      <c r="U27" s="391"/>
      <c r="V27" s="422"/>
      <c r="W27" s="423"/>
      <c r="X27" s="424"/>
      <c r="Y27" s="390"/>
      <c r="Z27" s="267"/>
      <c r="AA27" s="268"/>
      <c r="AB27" s="269"/>
    </row>
    <row r="28" spans="1:28" ht="9.9499999999999993" customHeight="1">
      <c r="A28" s="390"/>
      <c r="B28" s="391"/>
      <c r="C28" s="394"/>
      <c r="D28" s="395"/>
      <c r="E28" s="345"/>
      <c r="F28" s="346"/>
      <c r="G28" s="346"/>
      <c r="H28" s="33" t="str">
        <f t="shared" si="6"/>
        <v/>
      </c>
      <c r="I28" s="20" t="str">
        <f t="shared" si="7"/>
        <v/>
      </c>
      <c r="J28" s="260"/>
      <c r="K28" s="295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1"/>
        <v>0</v>
      </c>
      <c r="U28" s="391"/>
      <c r="V28" s="422"/>
      <c r="W28" s="423"/>
      <c r="X28" s="424"/>
      <c r="Y28" s="390"/>
      <c r="Z28" s="267"/>
      <c r="AA28" s="268"/>
      <c r="AB28" s="269"/>
    </row>
    <row r="29" spans="1:28" ht="9.9499999999999993" customHeight="1">
      <c r="A29" s="390"/>
      <c r="B29" s="391"/>
      <c r="C29" s="394"/>
      <c r="D29" s="395"/>
      <c r="E29" s="345"/>
      <c r="F29" s="346"/>
      <c r="G29" s="346"/>
      <c r="H29" s="34" t="str">
        <f t="shared" si="6"/>
        <v/>
      </c>
      <c r="I29" s="21" t="str">
        <f t="shared" si="7"/>
        <v/>
      </c>
      <c r="J29" s="260"/>
      <c r="K29" s="295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1"/>
        <v>0</v>
      </c>
      <c r="U29" s="391"/>
      <c r="V29" s="422"/>
      <c r="W29" s="423"/>
      <c r="X29" s="424"/>
      <c r="Y29" s="390"/>
      <c r="Z29" s="267"/>
      <c r="AA29" s="268"/>
      <c r="AB29" s="269"/>
    </row>
    <row r="30" spans="1:28" ht="9.9499999999999993" customHeight="1" thickBot="1">
      <c r="A30" s="390"/>
      <c r="B30" s="391"/>
      <c r="C30" s="394"/>
      <c r="D30" s="395"/>
      <c r="E30" s="345"/>
      <c r="F30" s="346"/>
      <c r="G30" s="346"/>
      <c r="H30" s="33" t="str">
        <f t="shared" si="6"/>
        <v/>
      </c>
      <c r="I30" s="20" t="str">
        <f t="shared" si="7"/>
        <v/>
      </c>
      <c r="J30" s="260"/>
      <c r="K30" s="295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1"/>
        <v>0</v>
      </c>
      <c r="U30" s="391"/>
      <c r="V30" s="425"/>
      <c r="W30" s="426"/>
      <c r="X30" s="427"/>
      <c r="Y30" s="390"/>
      <c r="Z30" s="267"/>
      <c r="AA30" s="268"/>
      <c r="AB30" s="269"/>
    </row>
    <row r="31" spans="1:28" ht="9.9499999999999993" customHeight="1">
      <c r="A31" s="390"/>
      <c r="B31" s="391"/>
      <c r="C31" s="394"/>
      <c r="D31" s="395"/>
      <c r="E31" s="345"/>
      <c r="F31" s="346"/>
      <c r="G31" s="346"/>
      <c r="H31" s="33" t="str">
        <f t="shared" si="6"/>
        <v/>
      </c>
      <c r="I31" s="20" t="str">
        <f t="shared" si="7"/>
        <v/>
      </c>
      <c r="J31" s="260"/>
      <c r="K31" s="295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1"/>
        <v>0</v>
      </c>
      <c r="U31" s="391"/>
      <c r="V31" s="48"/>
      <c r="W31" s="48"/>
      <c r="Y31" s="390"/>
      <c r="Z31" s="267"/>
      <c r="AA31" s="268"/>
      <c r="AB31" s="269"/>
    </row>
    <row r="32" spans="1:28" ht="9.9499999999999993" customHeight="1">
      <c r="A32" s="390"/>
      <c r="B32" s="391"/>
      <c r="C32" s="394"/>
      <c r="D32" s="395"/>
      <c r="E32" s="345"/>
      <c r="F32" s="346"/>
      <c r="G32" s="346"/>
      <c r="H32" s="33" t="str">
        <f t="shared" si="6"/>
        <v/>
      </c>
      <c r="I32" s="20" t="str">
        <f t="shared" si="7"/>
        <v/>
      </c>
      <c r="J32" s="260"/>
      <c r="K32" s="295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1"/>
        <v>0</v>
      </c>
      <c r="U32" s="391"/>
      <c r="V32"/>
      <c r="W32"/>
      <c r="X32"/>
      <c r="Y32" s="390"/>
      <c r="Z32" s="267"/>
      <c r="AA32" s="268"/>
      <c r="AB32" s="269"/>
    </row>
    <row r="33" spans="1:29" ht="9.9499999999999993" customHeight="1">
      <c r="A33"/>
      <c r="B33"/>
      <c r="C33" s="394"/>
      <c r="D33" s="395"/>
      <c r="E33" s="345"/>
      <c r="F33" s="346"/>
      <c r="G33" s="346"/>
      <c r="H33" s="34" t="str">
        <f t="shared" si="6"/>
        <v/>
      </c>
      <c r="I33" s="21" t="str">
        <f t="shared" si="7"/>
        <v/>
      </c>
      <c r="J33" s="260"/>
      <c r="K33" s="295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1"/>
        <v>0</v>
      </c>
      <c r="U33" s="391"/>
      <c r="V33"/>
      <c r="W33"/>
      <c r="X33"/>
      <c r="Y33" s="390"/>
      <c r="Z33" s="267"/>
      <c r="AA33" s="268"/>
      <c r="AB33" s="269"/>
    </row>
    <row r="34" spans="1:29" ht="9.9499999999999993" customHeight="1" thickBot="1">
      <c r="A34"/>
      <c r="B34"/>
      <c r="C34" s="394"/>
      <c r="D34" s="395"/>
      <c r="E34" s="348"/>
      <c r="F34" s="349"/>
      <c r="G34" s="349"/>
      <c r="H34" s="9" t="str">
        <f t="shared" si="6"/>
        <v/>
      </c>
      <c r="I34" s="11" t="str">
        <f t="shared" si="7"/>
        <v/>
      </c>
      <c r="J34" s="276"/>
      <c r="K34" s="297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1"/>
        <v>0</v>
      </c>
      <c r="U34" s="391"/>
      <c r="V34"/>
      <c r="W34"/>
      <c r="X34"/>
      <c r="Y34" s="390"/>
      <c r="Z34" s="270"/>
      <c r="AA34" s="271"/>
      <c r="AB34" s="272"/>
    </row>
    <row r="35" spans="1:29" ht="9.9499999999999993" customHeight="1">
      <c r="A35"/>
      <c r="B35"/>
      <c r="C35" s="394"/>
      <c r="D35" s="395"/>
      <c r="E35" s="439" t="s">
        <v>7</v>
      </c>
      <c r="F35" s="440"/>
      <c r="G35" s="95">
        <v>1</v>
      </c>
      <c r="H35" s="96" t="str">
        <f t="shared" ref="H35:H46" si="8">IFERROR(VLOOKUP($G35,$P$3:$T$34,3,0),"")</f>
        <v/>
      </c>
      <c r="I35" s="96" t="str">
        <f>IFERROR(VLOOKUP($G35,$P$3:$T$34,4,0),"")</f>
        <v/>
      </c>
      <c r="J35" s="97" t="str">
        <f t="shared" ref="J35:J46" si="9">IFERROR(VLOOKUP($G35,$P$3:$T$34,5,0),"")</f>
        <v/>
      </c>
      <c r="K35" s="98" t="str">
        <f t="shared" ref="K35:K46" si="10">IFERROR(VLOOKUP($G35,$P$3:$T$34,2,0),"")</f>
        <v/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3" t="str">
        <f>C2</f>
        <v>3000m</v>
      </c>
      <c r="Q35"/>
      <c r="R35" s="29"/>
      <c r="S35" s="29"/>
      <c r="T35" s="29"/>
      <c r="U35"/>
      <c r="V35"/>
      <c r="W35"/>
      <c r="X35"/>
      <c r="Y35" s="390"/>
      <c r="Z35" s="240"/>
      <c r="AA35" s="240"/>
      <c r="AB35" s="240"/>
    </row>
    <row r="36" spans="1:29" ht="9.9499999999999993" customHeight="1">
      <c r="A36"/>
      <c r="B36"/>
      <c r="C36" s="394"/>
      <c r="D36" s="395"/>
      <c r="E36" s="441"/>
      <c r="F36" s="442"/>
      <c r="G36" s="99">
        <v>2</v>
      </c>
      <c r="H36" s="100" t="str">
        <f t="shared" si="8"/>
        <v/>
      </c>
      <c r="I36" s="226" t="str">
        <f t="shared" ref="I36:I46" si="11">IFERROR(VLOOKUP($G36,$P$3:$T$34,4,0),"")</f>
        <v/>
      </c>
      <c r="J36" s="101" t="str">
        <f t="shared" si="9"/>
        <v/>
      </c>
      <c r="K36" s="102" t="str">
        <f t="shared" si="10"/>
        <v/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4"/>
      <c r="Q36"/>
      <c r="R36" s="29"/>
      <c r="S36" s="29"/>
      <c r="T36" s="29"/>
      <c r="U36"/>
      <c r="V36"/>
      <c r="W36"/>
      <c r="X36"/>
      <c r="Y36" s="390"/>
      <c r="Z36" s="47"/>
      <c r="AA36" s="47"/>
    </row>
    <row r="37" spans="1:29" ht="9.9499999999999993" customHeight="1" thickBot="1">
      <c r="A37"/>
      <c r="B37"/>
      <c r="C37" s="394"/>
      <c r="D37" s="395"/>
      <c r="E37" s="441"/>
      <c r="F37" s="442"/>
      <c r="G37" s="202">
        <v>3</v>
      </c>
      <c r="H37" s="203" t="str">
        <f t="shared" si="8"/>
        <v/>
      </c>
      <c r="I37" s="227" t="str">
        <f t="shared" si="11"/>
        <v/>
      </c>
      <c r="J37" s="204" t="str">
        <f t="shared" si="9"/>
        <v/>
      </c>
      <c r="K37" s="205" t="str">
        <f t="shared" si="10"/>
        <v/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5"/>
      <c r="Q37"/>
      <c r="R37" s="29"/>
      <c r="S37" s="29"/>
      <c r="T37" s="29"/>
      <c r="U37"/>
      <c r="V37"/>
      <c r="W37"/>
      <c r="X37"/>
      <c r="Y37" s="390"/>
      <c r="Z37" s="47"/>
      <c r="AA37" s="47"/>
    </row>
    <row r="38" spans="1:29" ht="9.9499999999999993" customHeight="1">
      <c r="A38"/>
      <c r="B38"/>
      <c r="C38" s="394"/>
      <c r="D38" s="395"/>
      <c r="E38" s="441"/>
      <c r="F38" s="442"/>
      <c r="G38" s="92">
        <v>4</v>
      </c>
      <c r="H38" s="70" t="str">
        <f t="shared" si="8"/>
        <v/>
      </c>
      <c r="I38" s="209" t="str">
        <f t="shared" si="11"/>
        <v/>
      </c>
      <c r="J38" s="71" t="str">
        <f t="shared" si="9"/>
        <v/>
      </c>
      <c r="K38" s="39" t="str">
        <f t="shared" si="10"/>
        <v/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1" t="str">
        <f ca="1">Entries!A1</f>
        <v>U15 Girls</v>
      </c>
      <c r="Q38"/>
      <c r="R38" s="29"/>
      <c r="S38" s="29"/>
      <c r="T38" s="29"/>
      <c r="U38"/>
      <c r="V38"/>
      <c r="W38"/>
      <c r="X38"/>
      <c r="Y38" s="390"/>
      <c r="Z38" s="47"/>
      <c r="AA38" s="47"/>
    </row>
    <row r="39" spans="1:29" ht="9.9499999999999993" customHeight="1">
      <c r="A39"/>
      <c r="B39"/>
      <c r="C39" s="394"/>
      <c r="D39" s="395"/>
      <c r="E39" s="441"/>
      <c r="F39" s="442"/>
      <c r="G39" s="92">
        <v>5</v>
      </c>
      <c r="H39" s="70" t="str">
        <f t="shared" si="8"/>
        <v/>
      </c>
      <c r="I39" s="209" t="str">
        <f t="shared" si="11"/>
        <v/>
      </c>
      <c r="J39" s="71" t="str">
        <f t="shared" si="9"/>
        <v/>
      </c>
      <c r="K39" s="39" t="str">
        <f t="shared" si="10"/>
        <v/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1"/>
      <c r="Q39"/>
      <c r="R39" s="29"/>
      <c r="S39" s="29"/>
      <c r="T39" s="29"/>
      <c r="U39"/>
      <c r="V39"/>
      <c r="W39"/>
      <c r="X39"/>
      <c r="Y39" s="390"/>
      <c r="Z39" s="47"/>
      <c r="AA39" s="47"/>
    </row>
    <row r="40" spans="1:29" ht="9.9499999999999993" customHeight="1">
      <c r="A40"/>
      <c r="B40"/>
      <c r="C40" s="394"/>
      <c r="D40" s="395"/>
      <c r="E40" s="441"/>
      <c r="F40" s="442"/>
      <c r="G40" s="92">
        <v>6</v>
      </c>
      <c r="H40" s="70" t="str">
        <f t="shared" si="8"/>
        <v/>
      </c>
      <c r="I40" s="209" t="str">
        <f t="shared" si="11"/>
        <v/>
      </c>
      <c r="J40" s="71" t="str">
        <f t="shared" si="9"/>
        <v/>
      </c>
      <c r="K40" s="39" t="str">
        <f t="shared" si="10"/>
        <v/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1"/>
      <c r="Q40"/>
      <c r="R40" s="29"/>
      <c r="S40" s="29"/>
      <c r="T40" s="29"/>
      <c r="U40"/>
      <c r="V40"/>
      <c r="W40"/>
      <c r="X40"/>
      <c r="Y40" s="390"/>
      <c r="Z40" s="47"/>
      <c r="AA40" s="47"/>
    </row>
    <row r="41" spans="1:29" ht="9.9499999999999993" customHeight="1" thickBot="1">
      <c r="A41"/>
      <c r="B41"/>
      <c r="C41" s="394"/>
      <c r="D41" s="395"/>
      <c r="E41" s="441"/>
      <c r="F41" s="442"/>
      <c r="G41" s="92">
        <v>7</v>
      </c>
      <c r="H41" s="70" t="str">
        <f t="shared" si="8"/>
        <v/>
      </c>
      <c r="I41" s="209" t="str">
        <f t="shared" si="11"/>
        <v/>
      </c>
      <c r="J41" s="71" t="str">
        <f t="shared" si="9"/>
        <v/>
      </c>
      <c r="K41" s="39" t="str">
        <f t="shared" si="10"/>
        <v/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1"/>
      <c r="Q41"/>
      <c r="R41" s="29"/>
      <c r="S41" s="29"/>
      <c r="T41" s="29"/>
      <c r="U41"/>
      <c r="V41"/>
      <c r="W41"/>
      <c r="X41"/>
      <c r="Y41" s="390"/>
      <c r="Z41" s="47"/>
      <c r="AA41" s="47"/>
    </row>
    <row r="42" spans="1:29" ht="9.9499999999999993" customHeight="1" thickBot="1">
      <c r="A42"/>
      <c r="B42"/>
      <c r="C42" s="396"/>
      <c r="D42" s="397"/>
      <c r="E42" s="441"/>
      <c r="F42" s="442"/>
      <c r="G42" s="92">
        <v>8</v>
      </c>
      <c r="H42" s="70" t="str">
        <f t="shared" si="8"/>
        <v/>
      </c>
      <c r="I42" s="209" t="str">
        <f t="shared" si="11"/>
        <v/>
      </c>
      <c r="J42" s="71" t="str">
        <f t="shared" si="9"/>
        <v/>
      </c>
      <c r="K42" s="39" t="str">
        <f t="shared" si="10"/>
        <v/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1"/>
      <c r="Q42"/>
      <c r="R42" s="29"/>
      <c r="S42" s="29"/>
      <c r="T42" s="29"/>
      <c r="U42"/>
      <c r="V42"/>
      <c r="W42"/>
      <c r="X42"/>
      <c r="Y42" s="390"/>
      <c r="Z42" s="328" t="s">
        <v>49</v>
      </c>
      <c r="AA42" s="329" t="s">
        <v>48</v>
      </c>
      <c r="AB42" s="330"/>
      <c r="AC42" s="29"/>
    </row>
    <row r="43" spans="1:29" ht="9.9499999999999993" customHeight="1" thickBot="1">
      <c r="C43" s="331" t="s">
        <v>18</v>
      </c>
      <c r="D43" s="332"/>
      <c r="E43" s="441"/>
      <c r="F43" s="442"/>
      <c r="G43" s="92">
        <v>9</v>
      </c>
      <c r="H43" s="70" t="str">
        <f t="shared" si="8"/>
        <v/>
      </c>
      <c r="I43" s="209" t="str">
        <f t="shared" si="11"/>
        <v/>
      </c>
      <c r="J43" s="71" t="str">
        <f t="shared" si="9"/>
        <v/>
      </c>
      <c r="K43" s="39" t="str">
        <f t="shared" si="10"/>
        <v/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1"/>
      <c r="Q43"/>
      <c r="Z43" s="266"/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291">
        <v>2.9687500000000005E-3</v>
      </c>
      <c r="E44" s="441"/>
      <c r="F44" s="442"/>
      <c r="G44" s="92">
        <v>10</v>
      </c>
      <c r="H44" s="70" t="str">
        <f t="shared" si="8"/>
        <v/>
      </c>
      <c r="I44" s="209" t="str">
        <f t="shared" si="11"/>
        <v/>
      </c>
      <c r="J44" s="71" t="str">
        <f t="shared" si="9"/>
        <v/>
      </c>
      <c r="K44" s="39" t="str">
        <f t="shared" si="10"/>
        <v/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1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2.9282407407407412E-3</v>
      </c>
      <c r="E45" s="441"/>
      <c r="F45" s="442"/>
      <c r="G45" s="92">
        <v>11</v>
      </c>
      <c r="H45" s="70" t="str">
        <f t="shared" si="8"/>
        <v/>
      </c>
      <c r="I45" s="209" t="str">
        <f t="shared" si="11"/>
        <v/>
      </c>
      <c r="J45" s="71" t="str">
        <f t="shared" si="9"/>
        <v/>
      </c>
      <c r="K45" s="39" t="str">
        <f t="shared" si="10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1"/>
      <c r="Q45"/>
    </row>
    <row r="46" spans="1:29" ht="9.9499999999999993" customHeight="1" thickBot="1">
      <c r="C46" s="108" t="s">
        <v>16</v>
      </c>
      <c r="D46" s="293">
        <v>3.0092592592592588E-3</v>
      </c>
      <c r="E46" s="443"/>
      <c r="F46" s="444"/>
      <c r="G46" s="93">
        <v>12</v>
      </c>
      <c r="H46" s="72" t="str">
        <f t="shared" si="8"/>
        <v/>
      </c>
      <c r="I46" s="210" t="str">
        <f t="shared" si="11"/>
        <v/>
      </c>
      <c r="J46" s="73" t="str">
        <f t="shared" si="9"/>
        <v/>
      </c>
      <c r="K46" s="94" t="str">
        <f t="shared" si="10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2"/>
      <c r="Q46"/>
    </row>
  </sheetData>
  <sheetProtection sheet="1" objects="1" scenarios="1"/>
  <mergeCells count="25">
    <mergeCell ref="Q2:T2"/>
    <mergeCell ref="U2:U34"/>
    <mergeCell ref="V2:X3"/>
    <mergeCell ref="Y2:Y42"/>
    <mergeCell ref="Z2:AB2"/>
    <mergeCell ref="V4:X6"/>
    <mergeCell ref="V7:X9"/>
    <mergeCell ref="V10:X12"/>
    <mergeCell ref="V13:X15"/>
    <mergeCell ref="V16:X18"/>
    <mergeCell ref="A1:B1"/>
    <mergeCell ref="C1:AB1"/>
    <mergeCell ref="A2:B32"/>
    <mergeCell ref="C2:D42"/>
    <mergeCell ref="E2:G2"/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</mergeCells>
  <phoneticPr fontId="11" type="noConversion"/>
  <conditionalFormatting sqref="P3:P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workbookViewId="0">
      <selection activeCell="J41" sqref="J4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2" width="12.7109375" style="47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47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32</v>
      </c>
      <c r="D2" s="393"/>
      <c r="E2" s="445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26</v>
      </c>
      <c r="L2" s="79" t="s">
        <v>50</v>
      </c>
      <c r="M2" s="183" t="s">
        <v>15</v>
      </c>
      <c r="N2" s="173" t="s">
        <v>17</v>
      </c>
      <c r="O2" s="172" t="s">
        <v>16</v>
      </c>
      <c r="P2" s="80" t="s">
        <v>5</v>
      </c>
      <c r="Q2" s="436" t="s">
        <v>21</v>
      </c>
      <c r="R2" s="437"/>
      <c r="S2" s="437"/>
      <c r="T2" s="438"/>
      <c r="U2" s="400"/>
      <c r="V2" s="446" t="s">
        <v>12</v>
      </c>
      <c r="W2" s="447"/>
      <c r="X2" s="448"/>
      <c r="Y2" s="390"/>
      <c r="Z2" s="428" t="s">
        <v>13</v>
      </c>
      <c r="AA2" s="429"/>
      <c r="AB2" s="430"/>
    </row>
    <row r="3" spans="1:28" ht="9.9499999999999993" customHeight="1" thickBot="1">
      <c r="A3" s="390"/>
      <c r="B3" s="391"/>
      <c r="C3" s="394"/>
      <c r="D3" s="395"/>
      <c r="E3" s="342" t="s">
        <v>7</v>
      </c>
      <c r="F3" s="343"/>
      <c r="G3" s="343"/>
      <c r="H3" s="46" t="str">
        <f>IFERROR(VLOOKUP($J3,$Z$2:$AC$34,2,0),"")</f>
        <v/>
      </c>
      <c r="I3" s="223" t="str">
        <f>IFERROR(VLOOKUP($J3,$Z$2:$AC$34,3,0),"")</f>
        <v/>
      </c>
      <c r="J3" s="258"/>
      <c r="K3" s="294"/>
      <c r="L3" s="298"/>
      <c r="M3" s="174" t="str">
        <f>IF($K3&lt;$D$44,IF($K3&gt;0,"NEW","" )," ")</f>
        <v/>
      </c>
      <c r="N3" s="175" t="str">
        <f>IF($K3&lt;$D$45,IF($K3&gt;0,"YES","" )," ")</f>
        <v/>
      </c>
      <c r="O3" s="176" t="str">
        <f>IF($K3&lt;$D$46,IF($K3&gt;0,"YES","" )," ")</f>
        <v/>
      </c>
      <c r="P3" s="199" t="str">
        <f t="shared" ref="P3:P34" si="0">IF(K3&gt;0,RANK(K3,$K$3:$K$34,1),"No Runner")</f>
        <v>No Runner</v>
      </c>
      <c r="Q3" s="89">
        <f>K3</f>
        <v>0</v>
      </c>
      <c r="R3" s="87" t="str">
        <f t="shared" ref="R3:T34" si="1">H3</f>
        <v/>
      </c>
      <c r="S3" s="87" t="str">
        <f t="shared" si="1"/>
        <v/>
      </c>
      <c r="T3" s="58">
        <f>J3</f>
        <v>0</v>
      </c>
      <c r="U3" s="391"/>
      <c r="V3" s="449"/>
      <c r="W3" s="450"/>
      <c r="X3" s="451"/>
      <c r="Y3" s="390"/>
      <c r="Z3" s="267"/>
      <c r="AA3" s="268"/>
      <c r="AB3" s="269"/>
    </row>
    <row r="4" spans="1:28" ht="9.9499999999999993" customHeight="1">
      <c r="A4" s="390"/>
      <c r="B4" s="391"/>
      <c r="C4" s="394"/>
      <c r="D4" s="395"/>
      <c r="E4" s="345"/>
      <c r="F4" s="346"/>
      <c r="G4" s="346"/>
      <c r="H4" s="33" t="str">
        <f>IFERROR(VLOOKUP($J4,$Z$2:$AC$34,2,0),"")</f>
        <v/>
      </c>
      <c r="I4" s="20" t="str">
        <f>IFERROR(VLOOKUP($J4,$Z$2:$AC$34,3,0),"")</f>
        <v/>
      </c>
      <c r="J4" s="260"/>
      <c r="K4" s="295"/>
      <c r="L4" s="299"/>
      <c r="M4" s="177" t="str">
        <f t="shared" ref="M4:M46" si="2">IF($K4&lt;$D$44,IF($K4&gt;0,"NEW","" )," ")</f>
        <v/>
      </c>
      <c r="N4" s="178" t="str">
        <f t="shared" ref="N4:N46" si="3">IF($K4&lt;$D$45,IF($K4&gt;0,"YES","" )," ")</f>
        <v/>
      </c>
      <c r="O4" s="179" t="str">
        <f t="shared" ref="O4:O46" si="4">IF($K4&lt;$D$46,IF($K4&gt;0,"YES","" )," ")</f>
        <v/>
      </c>
      <c r="P4" s="200" t="str">
        <f t="shared" si="0"/>
        <v>No Runner</v>
      </c>
      <c r="Q4" s="90">
        <f t="shared" ref="Q4:Q34" si="5">K4</f>
        <v>0</v>
      </c>
      <c r="R4" s="86" t="str">
        <f t="shared" si="1"/>
        <v/>
      </c>
      <c r="S4" s="86" t="str">
        <f t="shared" si="1"/>
        <v/>
      </c>
      <c r="T4" s="63">
        <f t="shared" si="1"/>
        <v>0</v>
      </c>
      <c r="U4" s="391"/>
      <c r="V4" s="416" t="s">
        <v>20</v>
      </c>
      <c r="W4" s="417"/>
      <c r="X4" s="418"/>
      <c r="Y4" s="390"/>
      <c r="Z4" s="267"/>
      <c r="AA4" s="268"/>
      <c r="AB4" s="269"/>
    </row>
    <row r="5" spans="1:28" ht="9.9499999999999993" customHeight="1">
      <c r="A5" s="390"/>
      <c r="B5" s="391"/>
      <c r="C5" s="394"/>
      <c r="D5" s="395"/>
      <c r="E5" s="345"/>
      <c r="F5" s="346"/>
      <c r="G5" s="346"/>
      <c r="H5" s="33" t="str">
        <f t="shared" ref="H5:H34" si="6">IFERROR(VLOOKUP($J5,$Z$2:$AC$34,2,0),"")</f>
        <v/>
      </c>
      <c r="I5" s="20" t="str">
        <f t="shared" ref="I5:I34" si="7">IFERROR(VLOOKUP($J5,$Z$2:$AC$34,3,0),"")</f>
        <v/>
      </c>
      <c r="J5" s="260"/>
      <c r="K5" s="295"/>
      <c r="L5" s="299"/>
      <c r="M5" s="177" t="str">
        <f t="shared" si="2"/>
        <v/>
      </c>
      <c r="N5" s="178" t="str">
        <f t="shared" si="3"/>
        <v/>
      </c>
      <c r="O5" s="179" t="str">
        <f t="shared" si="4"/>
        <v/>
      </c>
      <c r="P5" s="200" t="str">
        <f t="shared" si="0"/>
        <v>No Runner</v>
      </c>
      <c r="Q5" s="90">
        <f t="shared" si="5"/>
        <v>0</v>
      </c>
      <c r="R5" s="86" t="str">
        <f t="shared" si="1"/>
        <v/>
      </c>
      <c r="S5" s="86" t="str">
        <f t="shared" si="1"/>
        <v/>
      </c>
      <c r="T5" s="63">
        <f t="shared" si="1"/>
        <v>0</v>
      </c>
      <c r="U5" s="391"/>
      <c r="V5" s="419"/>
      <c r="W5" s="420"/>
      <c r="X5" s="421"/>
      <c r="Y5" s="390"/>
      <c r="Z5" s="267"/>
      <c r="AA5" s="268"/>
      <c r="AB5" s="269"/>
    </row>
    <row r="6" spans="1:28" ht="9.9499999999999993" customHeight="1">
      <c r="A6" s="390"/>
      <c r="B6" s="391"/>
      <c r="C6" s="394"/>
      <c r="D6" s="395"/>
      <c r="E6" s="345"/>
      <c r="F6" s="346"/>
      <c r="G6" s="346"/>
      <c r="H6" s="33" t="str">
        <f t="shared" si="6"/>
        <v/>
      </c>
      <c r="I6" s="20" t="str">
        <f t="shared" si="7"/>
        <v/>
      </c>
      <c r="J6" s="260"/>
      <c r="K6" s="295"/>
      <c r="L6" s="299"/>
      <c r="M6" s="177" t="str">
        <f t="shared" si="2"/>
        <v/>
      </c>
      <c r="N6" s="178" t="str">
        <f t="shared" si="3"/>
        <v/>
      </c>
      <c r="O6" s="179" t="str">
        <f t="shared" si="4"/>
        <v/>
      </c>
      <c r="P6" s="200" t="str">
        <f t="shared" si="0"/>
        <v>No Runner</v>
      </c>
      <c r="Q6" s="90">
        <f t="shared" si="5"/>
        <v>0</v>
      </c>
      <c r="R6" s="86" t="str">
        <f t="shared" si="1"/>
        <v/>
      </c>
      <c r="S6" s="86" t="str">
        <f t="shared" si="1"/>
        <v/>
      </c>
      <c r="T6" s="63">
        <f t="shared" si="1"/>
        <v>0</v>
      </c>
      <c r="U6" s="391"/>
      <c r="V6" s="419"/>
      <c r="W6" s="420"/>
      <c r="X6" s="421"/>
      <c r="Y6" s="390"/>
      <c r="Z6" s="267"/>
      <c r="AA6" s="268"/>
      <c r="AB6" s="269"/>
    </row>
    <row r="7" spans="1:28" ht="9.9499999999999993" customHeight="1">
      <c r="A7" s="390"/>
      <c r="B7" s="391"/>
      <c r="C7" s="394"/>
      <c r="D7" s="395"/>
      <c r="E7" s="345"/>
      <c r="F7" s="346"/>
      <c r="G7" s="346"/>
      <c r="H7" s="33" t="str">
        <f t="shared" si="6"/>
        <v/>
      </c>
      <c r="I7" s="20" t="str">
        <f t="shared" si="7"/>
        <v/>
      </c>
      <c r="J7" s="260"/>
      <c r="K7" s="295"/>
      <c r="L7" s="299"/>
      <c r="M7" s="177" t="str">
        <f t="shared" si="2"/>
        <v/>
      </c>
      <c r="N7" s="178" t="str">
        <f t="shared" si="3"/>
        <v/>
      </c>
      <c r="O7" s="179" t="str">
        <f t="shared" si="4"/>
        <v/>
      </c>
      <c r="P7" s="200" t="str">
        <f t="shared" si="0"/>
        <v>No Runner</v>
      </c>
      <c r="Q7" s="90">
        <f t="shared" si="5"/>
        <v>0</v>
      </c>
      <c r="R7" s="86" t="str">
        <f t="shared" si="1"/>
        <v/>
      </c>
      <c r="S7" s="86" t="str">
        <f t="shared" si="1"/>
        <v/>
      </c>
      <c r="T7" s="63">
        <f t="shared" si="1"/>
        <v>0</v>
      </c>
      <c r="U7" s="391"/>
      <c r="V7" s="416" t="s">
        <v>58</v>
      </c>
      <c r="W7" s="417"/>
      <c r="X7" s="418"/>
      <c r="Y7" s="390"/>
      <c r="Z7" s="267"/>
      <c r="AA7" s="268"/>
      <c r="AB7" s="269"/>
    </row>
    <row r="8" spans="1:28" ht="9.9499999999999993" customHeight="1">
      <c r="A8" s="390"/>
      <c r="B8" s="391"/>
      <c r="C8" s="394"/>
      <c r="D8" s="395"/>
      <c r="E8" s="345"/>
      <c r="F8" s="346"/>
      <c r="G8" s="346"/>
      <c r="H8" s="33" t="str">
        <f t="shared" si="6"/>
        <v/>
      </c>
      <c r="I8" s="20" t="str">
        <f t="shared" si="7"/>
        <v/>
      </c>
      <c r="J8" s="260"/>
      <c r="K8" s="295"/>
      <c r="L8" s="299"/>
      <c r="M8" s="177" t="str">
        <f t="shared" si="2"/>
        <v/>
      </c>
      <c r="N8" s="178" t="str">
        <f t="shared" si="3"/>
        <v/>
      </c>
      <c r="O8" s="179" t="str">
        <f t="shared" si="4"/>
        <v/>
      </c>
      <c r="P8" s="200" t="str">
        <f t="shared" si="0"/>
        <v>No Runner</v>
      </c>
      <c r="Q8" s="90">
        <f t="shared" si="5"/>
        <v>0</v>
      </c>
      <c r="R8" s="86" t="str">
        <f t="shared" si="1"/>
        <v/>
      </c>
      <c r="S8" s="86" t="str">
        <f t="shared" si="1"/>
        <v/>
      </c>
      <c r="T8" s="63">
        <f t="shared" si="1"/>
        <v>0</v>
      </c>
      <c r="U8" s="391"/>
      <c r="V8" s="419"/>
      <c r="W8" s="420"/>
      <c r="X8" s="421"/>
      <c r="Y8" s="390"/>
      <c r="Z8" s="267"/>
      <c r="AA8" s="268"/>
      <c r="AB8" s="269"/>
    </row>
    <row r="9" spans="1:28" ht="9.9499999999999993" customHeight="1">
      <c r="A9" s="390"/>
      <c r="B9" s="391"/>
      <c r="C9" s="394"/>
      <c r="D9" s="395"/>
      <c r="E9" s="345"/>
      <c r="F9" s="346"/>
      <c r="G9" s="346"/>
      <c r="H9" s="34" t="str">
        <f t="shared" si="6"/>
        <v/>
      </c>
      <c r="I9" s="21" t="str">
        <f t="shared" si="7"/>
        <v/>
      </c>
      <c r="J9" s="260"/>
      <c r="K9" s="295"/>
      <c r="L9" s="299"/>
      <c r="M9" s="177" t="str">
        <f t="shared" si="2"/>
        <v/>
      </c>
      <c r="N9" s="178" t="str">
        <f t="shared" si="3"/>
        <v/>
      </c>
      <c r="O9" s="179" t="str">
        <f t="shared" si="4"/>
        <v/>
      </c>
      <c r="P9" s="200" t="str">
        <f t="shared" si="0"/>
        <v>No Runner</v>
      </c>
      <c r="Q9" s="90">
        <f t="shared" si="5"/>
        <v>0</v>
      </c>
      <c r="R9" s="86" t="str">
        <f t="shared" si="1"/>
        <v/>
      </c>
      <c r="S9" s="86" t="str">
        <f t="shared" si="1"/>
        <v/>
      </c>
      <c r="T9" s="63">
        <f t="shared" si="1"/>
        <v>0</v>
      </c>
      <c r="U9" s="391"/>
      <c r="V9" s="419"/>
      <c r="W9" s="420"/>
      <c r="X9" s="421"/>
      <c r="Y9" s="390"/>
      <c r="Z9" s="267"/>
      <c r="AA9" s="268"/>
      <c r="AB9" s="269"/>
    </row>
    <row r="10" spans="1:28" ht="9.9499999999999993" customHeight="1">
      <c r="A10" s="390"/>
      <c r="B10" s="391"/>
      <c r="C10" s="394"/>
      <c r="D10" s="395"/>
      <c r="E10" s="345"/>
      <c r="F10" s="346"/>
      <c r="G10" s="346"/>
      <c r="H10" s="33" t="str">
        <f t="shared" si="6"/>
        <v/>
      </c>
      <c r="I10" s="20" t="str">
        <f t="shared" si="7"/>
        <v/>
      </c>
      <c r="J10" s="260"/>
      <c r="K10" s="295"/>
      <c r="L10" s="299"/>
      <c r="M10" s="177" t="str">
        <f t="shared" si="2"/>
        <v/>
      </c>
      <c r="N10" s="178" t="str">
        <f t="shared" si="3"/>
        <v/>
      </c>
      <c r="O10" s="179" t="str">
        <f t="shared" si="4"/>
        <v/>
      </c>
      <c r="P10" s="200" t="str">
        <f t="shared" si="0"/>
        <v>No Runner</v>
      </c>
      <c r="Q10" s="90">
        <f t="shared" si="5"/>
        <v>0</v>
      </c>
      <c r="R10" s="86" t="str">
        <f t="shared" si="1"/>
        <v/>
      </c>
      <c r="S10" s="86" t="str">
        <f t="shared" si="1"/>
        <v/>
      </c>
      <c r="T10" s="63">
        <f t="shared" si="1"/>
        <v>0</v>
      </c>
      <c r="U10" s="391"/>
      <c r="V10" s="351"/>
      <c r="W10" s="352"/>
      <c r="X10" s="353"/>
      <c r="Y10" s="390"/>
      <c r="Z10" s="267"/>
      <c r="AA10" s="268"/>
      <c r="AB10" s="269"/>
    </row>
    <row r="11" spans="1:28" ht="9.9499999999999993" customHeight="1">
      <c r="A11" s="390"/>
      <c r="B11" s="391"/>
      <c r="C11" s="394"/>
      <c r="D11" s="395"/>
      <c r="E11" s="345"/>
      <c r="F11" s="346"/>
      <c r="G11" s="346"/>
      <c r="H11" s="33" t="str">
        <f t="shared" si="6"/>
        <v/>
      </c>
      <c r="I11" s="20" t="str">
        <f t="shared" si="7"/>
        <v/>
      </c>
      <c r="J11" s="260"/>
      <c r="K11" s="295"/>
      <c r="L11" s="299"/>
      <c r="M11" s="177" t="str">
        <f t="shared" si="2"/>
        <v/>
      </c>
      <c r="N11" s="178" t="str">
        <f t="shared" si="3"/>
        <v/>
      </c>
      <c r="O11" s="179" t="str">
        <f t="shared" si="4"/>
        <v/>
      </c>
      <c r="P11" s="200" t="str">
        <f t="shared" si="0"/>
        <v>No Runner</v>
      </c>
      <c r="Q11" s="90">
        <f t="shared" si="5"/>
        <v>0</v>
      </c>
      <c r="R11" s="86" t="str">
        <f t="shared" si="1"/>
        <v/>
      </c>
      <c r="S11" s="86" t="str">
        <f t="shared" si="1"/>
        <v/>
      </c>
      <c r="T11" s="63">
        <f t="shared" si="1"/>
        <v>0</v>
      </c>
      <c r="U11" s="391"/>
      <c r="V11" s="354"/>
      <c r="W11" s="355"/>
      <c r="X11" s="356"/>
      <c r="Y11" s="390"/>
      <c r="Z11" s="267"/>
      <c r="AA11" s="268"/>
      <c r="AB11" s="269"/>
    </row>
    <row r="12" spans="1:28" ht="9.9499999999999993" customHeight="1">
      <c r="A12" s="390"/>
      <c r="B12" s="391"/>
      <c r="C12" s="394"/>
      <c r="D12" s="395"/>
      <c r="E12" s="345"/>
      <c r="F12" s="346"/>
      <c r="G12" s="346"/>
      <c r="H12" s="33" t="str">
        <f t="shared" si="6"/>
        <v/>
      </c>
      <c r="I12" s="20" t="str">
        <f t="shared" si="7"/>
        <v/>
      </c>
      <c r="J12" s="260"/>
      <c r="K12" s="295"/>
      <c r="L12" s="299"/>
      <c r="M12" s="177" t="str">
        <f t="shared" si="2"/>
        <v/>
      </c>
      <c r="N12" s="178" t="str">
        <f t="shared" si="3"/>
        <v/>
      </c>
      <c r="O12" s="179" t="str">
        <f t="shared" si="4"/>
        <v/>
      </c>
      <c r="P12" s="200" t="str">
        <f t="shared" si="0"/>
        <v>No Runner</v>
      </c>
      <c r="Q12" s="90">
        <f t="shared" si="5"/>
        <v>0</v>
      </c>
      <c r="R12" s="86" t="str">
        <f t="shared" si="1"/>
        <v/>
      </c>
      <c r="S12" s="86" t="str">
        <f t="shared" si="1"/>
        <v/>
      </c>
      <c r="T12" s="63">
        <f t="shared" si="1"/>
        <v>0</v>
      </c>
      <c r="U12" s="391"/>
      <c r="V12" s="357"/>
      <c r="W12" s="358"/>
      <c r="X12" s="359"/>
      <c r="Y12" s="390"/>
      <c r="Z12" s="267"/>
      <c r="AA12" s="268"/>
      <c r="AB12" s="269"/>
    </row>
    <row r="13" spans="1:28" ht="9.9499999999999993" customHeight="1">
      <c r="A13" s="390"/>
      <c r="B13" s="391"/>
      <c r="C13" s="394"/>
      <c r="D13" s="395"/>
      <c r="E13" s="345"/>
      <c r="F13" s="346"/>
      <c r="G13" s="346"/>
      <c r="H13" s="33" t="str">
        <f t="shared" si="6"/>
        <v/>
      </c>
      <c r="I13" s="20" t="str">
        <f t="shared" si="7"/>
        <v/>
      </c>
      <c r="J13" s="260"/>
      <c r="K13" s="295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1"/>
        <v>0</v>
      </c>
      <c r="U13" s="391"/>
      <c r="V13" s="351"/>
      <c r="W13" s="352"/>
      <c r="X13" s="353"/>
      <c r="Y13" s="390"/>
      <c r="Z13" s="267"/>
      <c r="AA13" s="268"/>
      <c r="AB13" s="269"/>
    </row>
    <row r="14" spans="1:28" ht="9.9499999999999993" customHeight="1">
      <c r="A14" s="390"/>
      <c r="B14" s="391"/>
      <c r="C14" s="394"/>
      <c r="D14" s="395"/>
      <c r="E14" s="345"/>
      <c r="F14" s="346"/>
      <c r="G14" s="346"/>
      <c r="H14" s="33" t="str">
        <f t="shared" si="6"/>
        <v/>
      </c>
      <c r="I14" s="20" t="str">
        <f t="shared" si="7"/>
        <v/>
      </c>
      <c r="J14" s="260"/>
      <c r="K14" s="295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1"/>
        <v>0</v>
      </c>
      <c r="U14" s="391"/>
      <c r="V14" s="354"/>
      <c r="W14" s="355"/>
      <c r="X14" s="356"/>
      <c r="Y14" s="390"/>
      <c r="Z14" s="267"/>
      <c r="AA14" s="268"/>
      <c r="AB14" s="269"/>
    </row>
    <row r="15" spans="1:28" ht="9.9499999999999993" customHeight="1">
      <c r="A15" s="390"/>
      <c r="B15" s="391"/>
      <c r="C15" s="394"/>
      <c r="D15" s="395"/>
      <c r="E15" s="345"/>
      <c r="F15" s="346"/>
      <c r="G15" s="346"/>
      <c r="H15" s="33" t="str">
        <f t="shared" si="6"/>
        <v/>
      </c>
      <c r="I15" s="20" t="str">
        <f t="shared" si="7"/>
        <v/>
      </c>
      <c r="J15" s="260"/>
      <c r="K15" s="295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1"/>
        <v>0</v>
      </c>
      <c r="U15" s="391"/>
      <c r="V15" s="357"/>
      <c r="W15" s="358"/>
      <c r="X15" s="359"/>
      <c r="Y15" s="390"/>
      <c r="Z15" s="267"/>
      <c r="AA15" s="268"/>
      <c r="AB15" s="269"/>
    </row>
    <row r="16" spans="1:28" ht="9.9499999999999993" customHeight="1">
      <c r="A16" s="390"/>
      <c r="B16" s="391"/>
      <c r="C16" s="394"/>
      <c r="D16" s="395"/>
      <c r="E16" s="345"/>
      <c r="F16" s="346"/>
      <c r="G16" s="346"/>
      <c r="H16" s="35" t="str">
        <f t="shared" si="6"/>
        <v/>
      </c>
      <c r="I16" s="224" t="str">
        <f t="shared" si="7"/>
        <v/>
      </c>
      <c r="J16" s="260"/>
      <c r="K16" s="295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1"/>
        <v>0</v>
      </c>
      <c r="U16" s="391"/>
      <c r="V16" s="351"/>
      <c r="W16" s="352"/>
      <c r="X16" s="353"/>
      <c r="Y16" s="390"/>
      <c r="Z16" s="267"/>
      <c r="AA16" s="268"/>
      <c r="AB16" s="269"/>
    </row>
    <row r="17" spans="1:28" ht="9.9499999999999993" customHeight="1">
      <c r="A17" s="390"/>
      <c r="B17" s="391"/>
      <c r="C17" s="394"/>
      <c r="D17" s="395"/>
      <c r="E17" s="345"/>
      <c r="F17" s="346"/>
      <c r="G17" s="346"/>
      <c r="H17" s="7" t="str">
        <f t="shared" si="6"/>
        <v/>
      </c>
      <c r="I17" s="10" t="str">
        <f t="shared" si="7"/>
        <v/>
      </c>
      <c r="J17" s="262"/>
      <c r="K17" s="295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1"/>
        <v>0</v>
      </c>
      <c r="U17" s="391"/>
      <c r="V17" s="354"/>
      <c r="W17" s="355"/>
      <c r="X17" s="356"/>
      <c r="Y17" s="390"/>
      <c r="Z17" s="267"/>
      <c r="AA17" s="268"/>
      <c r="AB17" s="269"/>
    </row>
    <row r="18" spans="1:28" ht="9.9499999999999993" customHeight="1">
      <c r="A18" s="390"/>
      <c r="B18" s="391"/>
      <c r="C18" s="394"/>
      <c r="D18" s="395"/>
      <c r="E18" s="345"/>
      <c r="F18" s="346"/>
      <c r="G18" s="346"/>
      <c r="H18" s="7" t="str">
        <f t="shared" si="6"/>
        <v/>
      </c>
      <c r="I18" s="10" t="str">
        <f t="shared" si="7"/>
        <v/>
      </c>
      <c r="J18" s="262"/>
      <c r="K18" s="295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1"/>
        <v>0</v>
      </c>
      <c r="U18" s="391"/>
      <c r="V18" s="357"/>
      <c r="W18" s="358"/>
      <c r="X18" s="359"/>
      <c r="Y18" s="390"/>
      <c r="Z18" s="267"/>
      <c r="AA18" s="268"/>
      <c r="AB18" s="269"/>
    </row>
    <row r="19" spans="1:28" ht="9.9499999999999993" customHeight="1">
      <c r="A19" s="390"/>
      <c r="B19" s="391"/>
      <c r="C19" s="394"/>
      <c r="D19" s="395"/>
      <c r="E19" s="345"/>
      <c r="F19" s="346"/>
      <c r="G19" s="346"/>
      <c r="H19" s="34" t="str">
        <f t="shared" si="6"/>
        <v/>
      </c>
      <c r="I19" s="21" t="str">
        <f t="shared" si="7"/>
        <v/>
      </c>
      <c r="J19" s="260"/>
      <c r="K19" s="295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1"/>
        <v>0</v>
      </c>
      <c r="U19" s="391"/>
      <c r="V19" s="351"/>
      <c r="W19" s="352"/>
      <c r="X19" s="353"/>
      <c r="Y19" s="390"/>
      <c r="Z19" s="267"/>
      <c r="AA19" s="268"/>
      <c r="AB19" s="269"/>
    </row>
    <row r="20" spans="1:28" ht="9.9499999999999993" customHeight="1">
      <c r="A20" s="390"/>
      <c r="B20" s="391"/>
      <c r="C20" s="394"/>
      <c r="D20" s="395"/>
      <c r="E20" s="345"/>
      <c r="F20" s="346"/>
      <c r="G20" s="346"/>
      <c r="H20" s="33" t="str">
        <f t="shared" si="6"/>
        <v/>
      </c>
      <c r="I20" s="20" t="str">
        <f t="shared" si="7"/>
        <v/>
      </c>
      <c r="J20" s="260"/>
      <c r="K20" s="295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1"/>
        <v>0</v>
      </c>
      <c r="U20" s="391"/>
      <c r="V20" s="354"/>
      <c r="W20" s="355"/>
      <c r="X20" s="356"/>
      <c r="Y20" s="390"/>
      <c r="Z20" s="267"/>
      <c r="AA20" s="268"/>
      <c r="AB20" s="269"/>
    </row>
    <row r="21" spans="1:28" ht="9.9499999999999993" customHeight="1">
      <c r="A21" s="390"/>
      <c r="B21" s="391"/>
      <c r="C21" s="394"/>
      <c r="D21" s="395"/>
      <c r="E21" s="345"/>
      <c r="F21" s="346"/>
      <c r="G21" s="346"/>
      <c r="H21" s="34" t="str">
        <f t="shared" si="6"/>
        <v/>
      </c>
      <c r="I21" s="21" t="str">
        <f t="shared" si="7"/>
        <v/>
      </c>
      <c r="J21" s="260"/>
      <c r="K21" s="295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1"/>
        <v>0</v>
      </c>
      <c r="U21" s="391"/>
      <c r="V21" s="357"/>
      <c r="W21" s="358"/>
      <c r="X21" s="359"/>
      <c r="Y21" s="390"/>
      <c r="Z21" s="267"/>
      <c r="AA21" s="268"/>
      <c r="AB21" s="269"/>
    </row>
    <row r="22" spans="1:28" ht="9.9499999999999993" customHeight="1">
      <c r="A22" s="390"/>
      <c r="B22" s="391"/>
      <c r="C22" s="394"/>
      <c r="D22" s="395"/>
      <c r="E22" s="345"/>
      <c r="F22" s="346"/>
      <c r="G22" s="346"/>
      <c r="H22" s="34" t="str">
        <f t="shared" si="6"/>
        <v/>
      </c>
      <c r="I22" s="21" t="str">
        <f t="shared" si="7"/>
        <v/>
      </c>
      <c r="J22" s="260"/>
      <c r="K22" s="295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1"/>
        <v>0</v>
      </c>
      <c r="U22" s="391"/>
      <c r="V22" s="360"/>
      <c r="W22" s="361"/>
      <c r="X22" s="362"/>
      <c r="Y22" s="390"/>
      <c r="Z22" s="267"/>
      <c r="AA22" s="268"/>
      <c r="AB22" s="269"/>
    </row>
    <row r="23" spans="1:28" ht="9.9499999999999993" customHeight="1">
      <c r="A23" s="390"/>
      <c r="B23" s="391"/>
      <c r="C23" s="394"/>
      <c r="D23" s="395"/>
      <c r="E23" s="345"/>
      <c r="F23" s="346"/>
      <c r="G23" s="346"/>
      <c r="H23" s="33" t="str">
        <f t="shared" si="6"/>
        <v/>
      </c>
      <c r="I23" s="20" t="str">
        <f t="shared" si="7"/>
        <v/>
      </c>
      <c r="J23" s="260"/>
      <c r="K23" s="295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1"/>
        <v>0</v>
      </c>
      <c r="U23" s="391"/>
      <c r="V23" s="363"/>
      <c r="W23" s="364"/>
      <c r="X23" s="365"/>
      <c r="Y23" s="390"/>
      <c r="Z23" s="267"/>
      <c r="AA23" s="268"/>
      <c r="AB23" s="269"/>
    </row>
    <row r="24" spans="1:28" ht="9.9499999999999993" customHeight="1">
      <c r="A24" s="390"/>
      <c r="B24" s="391"/>
      <c r="C24" s="394"/>
      <c r="D24" s="395"/>
      <c r="E24" s="345"/>
      <c r="F24" s="346"/>
      <c r="G24" s="346"/>
      <c r="H24" s="33" t="str">
        <f t="shared" si="6"/>
        <v/>
      </c>
      <c r="I24" s="20" t="str">
        <f t="shared" si="7"/>
        <v/>
      </c>
      <c r="J24" s="260"/>
      <c r="K24" s="295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1"/>
        <v>0</v>
      </c>
      <c r="U24" s="391"/>
      <c r="V24" s="366"/>
      <c r="W24" s="367"/>
      <c r="X24" s="368"/>
      <c r="Y24" s="390"/>
      <c r="Z24" s="267"/>
      <c r="AA24" s="268"/>
      <c r="AB24" s="269"/>
    </row>
    <row r="25" spans="1:28" ht="9.9499999999999993" customHeight="1">
      <c r="A25" s="390"/>
      <c r="B25" s="391"/>
      <c r="C25" s="394"/>
      <c r="D25" s="395"/>
      <c r="E25" s="345"/>
      <c r="F25" s="346"/>
      <c r="G25" s="346"/>
      <c r="H25" s="7" t="str">
        <f t="shared" si="6"/>
        <v/>
      </c>
      <c r="I25" s="10" t="str">
        <f t="shared" si="7"/>
        <v/>
      </c>
      <c r="J25" s="262"/>
      <c r="K25" s="295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1"/>
        <v>0</v>
      </c>
      <c r="U25" s="391"/>
      <c r="V25" s="422"/>
      <c r="W25" s="423"/>
      <c r="X25" s="424"/>
      <c r="Y25" s="390"/>
      <c r="Z25" s="267"/>
      <c r="AA25" s="268"/>
      <c r="AB25" s="269"/>
    </row>
    <row r="26" spans="1:28" ht="9.9499999999999993" customHeight="1">
      <c r="A26" s="390"/>
      <c r="B26" s="391"/>
      <c r="C26" s="394"/>
      <c r="D26" s="395"/>
      <c r="E26" s="345"/>
      <c r="F26" s="346"/>
      <c r="G26" s="346"/>
      <c r="H26" s="7" t="str">
        <f t="shared" si="6"/>
        <v/>
      </c>
      <c r="I26" s="10" t="str">
        <f t="shared" si="7"/>
        <v/>
      </c>
      <c r="J26" s="262"/>
      <c r="K26" s="295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1"/>
        <v>0</v>
      </c>
      <c r="U26" s="391"/>
      <c r="V26" s="422"/>
      <c r="W26" s="423"/>
      <c r="X26" s="424"/>
      <c r="Y26" s="390"/>
      <c r="Z26" s="267"/>
      <c r="AA26" s="268"/>
      <c r="AB26" s="269"/>
    </row>
    <row r="27" spans="1:28" ht="9.9499999999999993" customHeight="1">
      <c r="A27" s="390"/>
      <c r="B27" s="391"/>
      <c r="C27" s="394"/>
      <c r="D27" s="395"/>
      <c r="E27" s="345"/>
      <c r="F27" s="346"/>
      <c r="G27" s="346"/>
      <c r="H27" s="33" t="str">
        <f t="shared" si="6"/>
        <v/>
      </c>
      <c r="I27" s="20" t="str">
        <f t="shared" si="7"/>
        <v/>
      </c>
      <c r="J27" s="260"/>
      <c r="K27" s="295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1"/>
        <v>0</v>
      </c>
      <c r="U27" s="391"/>
      <c r="V27" s="422"/>
      <c r="W27" s="423"/>
      <c r="X27" s="424"/>
      <c r="Y27" s="390"/>
      <c r="Z27" s="267"/>
      <c r="AA27" s="268"/>
      <c r="AB27" s="269"/>
    </row>
    <row r="28" spans="1:28" ht="9.9499999999999993" customHeight="1">
      <c r="A28" s="390"/>
      <c r="B28" s="391"/>
      <c r="C28" s="394"/>
      <c r="D28" s="395"/>
      <c r="E28" s="345"/>
      <c r="F28" s="346"/>
      <c r="G28" s="346"/>
      <c r="H28" s="33" t="str">
        <f t="shared" si="6"/>
        <v/>
      </c>
      <c r="I28" s="20" t="str">
        <f t="shared" si="7"/>
        <v/>
      </c>
      <c r="J28" s="260"/>
      <c r="K28" s="295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1"/>
        <v>0</v>
      </c>
      <c r="U28" s="391"/>
      <c r="V28" s="422"/>
      <c r="W28" s="423"/>
      <c r="X28" s="424"/>
      <c r="Y28" s="390"/>
      <c r="Z28" s="267"/>
      <c r="AA28" s="268"/>
      <c r="AB28" s="269"/>
    </row>
    <row r="29" spans="1:28" ht="9.9499999999999993" customHeight="1">
      <c r="A29" s="390"/>
      <c r="B29" s="391"/>
      <c r="C29" s="394"/>
      <c r="D29" s="395"/>
      <c r="E29" s="345"/>
      <c r="F29" s="346"/>
      <c r="G29" s="346"/>
      <c r="H29" s="34" t="str">
        <f t="shared" si="6"/>
        <v/>
      </c>
      <c r="I29" s="21" t="str">
        <f t="shared" si="7"/>
        <v/>
      </c>
      <c r="J29" s="260"/>
      <c r="K29" s="295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1"/>
        <v>0</v>
      </c>
      <c r="U29" s="391"/>
      <c r="V29" s="422"/>
      <c r="W29" s="423"/>
      <c r="X29" s="424"/>
      <c r="Y29" s="390"/>
      <c r="Z29" s="267"/>
      <c r="AA29" s="268"/>
      <c r="AB29" s="269"/>
    </row>
    <row r="30" spans="1:28" ht="9.9499999999999993" customHeight="1" thickBot="1">
      <c r="A30" s="390"/>
      <c r="B30" s="391"/>
      <c r="C30" s="394"/>
      <c r="D30" s="395"/>
      <c r="E30" s="345"/>
      <c r="F30" s="346"/>
      <c r="G30" s="346"/>
      <c r="H30" s="33" t="str">
        <f t="shared" si="6"/>
        <v/>
      </c>
      <c r="I30" s="20" t="str">
        <f t="shared" si="7"/>
        <v/>
      </c>
      <c r="J30" s="260"/>
      <c r="K30" s="295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1"/>
        <v>0</v>
      </c>
      <c r="U30" s="391"/>
      <c r="V30" s="425"/>
      <c r="W30" s="426"/>
      <c r="X30" s="427"/>
      <c r="Y30" s="390"/>
      <c r="Z30" s="267"/>
      <c r="AA30" s="268"/>
      <c r="AB30" s="269"/>
    </row>
    <row r="31" spans="1:28" ht="9.9499999999999993" customHeight="1">
      <c r="A31" s="390"/>
      <c r="B31" s="391"/>
      <c r="C31" s="394"/>
      <c r="D31" s="395"/>
      <c r="E31" s="345"/>
      <c r="F31" s="346"/>
      <c r="G31" s="346"/>
      <c r="H31" s="33" t="str">
        <f t="shared" si="6"/>
        <v/>
      </c>
      <c r="I31" s="20" t="str">
        <f t="shared" si="7"/>
        <v/>
      </c>
      <c r="J31" s="260"/>
      <c r="K31" s="295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1"/>
        <v>0</v>
      </c>
      <c r="U31" s="391"/>
      <c r="V31" s="48"/>
      <c r="W31" s="48"/>
      <c r="Y31" s="390"/>
      <c r="Z31" s="267"/>
      <c r="AA31" s="268"/>
      <c r="AB31" s="269"/>
    </row>
    <row r="32" spans="1:28" ht="9.9499999999999993" customHeight="1">
      <c r="A32" s="390"/>
      <c r="B32" s="391"/>
      <c r="C32" s="394"/>
      <c r="D32" s="395"/>
      <c r="E32" s="345"/>
      <c r="F32" s="346"/>
      <c r="G32" s="346"/>
      <c r="H32" s="33" t="str">
        <f t="shared" si="6"/>
        <v/>
      </c>
      <c r="I32" s="20" t="str">
        <f t="shared" si="7"/>
        <v/>
      </c>
      <c r="J32" s="260"/>
      <c r="K32" s="295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1"/>
        <v>0</v>
      </c>
      <c r="U32" s="391"/>
      <c r="V32"/>
      <c r="W32"/>
      <c r="X32"/>
      <c r="Y32" s="390"/>
      <c r="Z32" s="267"/>
      <c r="AA32" s="268"/>
      <c r="AB32" s="269"/>
    </row>
    <row r="33" spans="1:29" ht="9.9499999999999993" customHeight="1">
      <c r="A33"/>
      <c r="B33"/>
      <c r="C33" s="394"/>
      <c r="D33" s="395"/>
      <c r="E33" s="345"/>
      <c r="F33" s="346"/>
      <c r="G33" s="346"/>
      <c r="H33" s="34" t="str">
        <f t="shared" si="6"/>
        <v/>
      </c>
      <c r="I33" s="21" t="str">
        <f t="shared" si="7"/>
        <v/>
      </c>
      <c r="J33" s="260"/>
      <c r="K33" s="295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1"/>
        <v>0</v>
      </c>
      <c r="U33" s="391"/>
      <c r="V33"/>
      <c r="W33"/>
      <c r="X33"/>
      <c r="Y33" s="390"/>
      <c r="Z33" s="267"/>
      <c r="AA33" s="268"/>
      <c r="AB33" s="269"/>
    </row>
    <row r="34" spans="1:29" ht="9.9499999999999993" customHeight="1" thickBot="1">
      <c r="A34"/>
      <c r="B34"/>
      <c r="C34" s="394"/>
      <c r="D34" s="395"/>
      <c r="E34" s="348"/>
      <c r="F34" s="349"/>
      <c r="G34" s="349"/>
      <c r="H34" s="9" t="str">
        <f t="shared" si="6"/>
        <v/>
      </c>
      <c r="I34" s="11" t="str">
        <f t="shared" si="7"/>
        <v/>
      </c>
      <c r="J34" s="276"/>
      <c r="K34" s="297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1"/>
        <v>0</v>
      </c>
      <c r="U34" s="391"/>
      <c r="V34"/>
      <c r="W34"/>
      <c r="X34"/>
      <c r="Y34" s="390"/>
      <c r="Z34" s="270"/>
      <c r="AA34" s="271"/>
      <c r="AB34" s="272"/>
    </row>
    <row r="35" spans="1:29" ht="9.9499999999999993" customHeight="1">
      <c r="A35"/>
      <c r="B35"/>
      <c r="C35" s="394"/>
      <c r="D35" s="395"/>
      <c r="E35" s="439" t="s">
        <v>7</v>
      </c>
      <c r="F35" s="440"/>
      <c r="G35" s="95">
        <v>1</v>
      </c>
      <c r="H35" s="96" t="str">
        <f t="shared" ref="H35:H46" si="8">IFERROR(VLOOKUP($G35,$P$3:$T$34,3,0),"")</f>
        <v/>
      </c>
      <c r="I35" s="96" t="str">
        <f>IFERROR(VLOOKUP($G35,$P$3:$T$34,4,0),"")</f>
        <v/>
      </c>
      <c r="J35" s="97" t="str">
        <f t="shared" ref="J35:J46" si="9">IFERROR(VLOOKUP($G35,$P$3:$T$34,5,0),"")</f>
        <v/>
      </c>
      <c r="K35" s="98" t="str">
        <f t="shared" ref="K35:K46" si="10">IFERROR(VLOOKUP($G35,$P$3:$T$34,2,0),"")</f>
        <v/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3" t="str">
        <f>C2</f>
        <v>Steeplechase</v>
      </c>
      <c r="Q35"/>
      <c r="R35" s="29"/>
      <c r="S35" s="29"/>
      <c r="T35" s="29"/>
      <c r="U35"/>
      <c r="V35"/>
      <c r="W35"/>
      <c r="X35"/>
      <c r="Y35" s="390"/>
      <c r="Z35" s="240"/>
      <c r="AA35" s="240"/>
      <c r="AB35" s="240"/>
    </row>
    <row r="36" spans="1:29" ht="9.9499999999999993" customHeight="1">
      <c r="A36"/>
      <c r="B36"/>
      <c r="C36" s="394"/>
      <c r="D36" s="395"/>
      <c r="E36" s="441"/>
      <c r="F36" s="442"/>
      <c r="G36" s="99">
        <v>2</v>
      </c>
      <c r="H36" s="100" t="str">
        <f t="shared" si="8"/>
        <v/>
      </c>
      <c r="I36" s="226" t="str">
        <f t="shared" ref="I36:I46" si="11">IFERROR(VLOOKUP($G36,$P$3:$T$34,4,0),"")</f>
        <v/>
      </c>
      <c r="J36" s="101" t="str">
        <f t="shared" si="9"/>
        <v/>
      </c>
      <c r="K36" s="102" t="str">
        <f t="shared" si="10"/>
        <v/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4"/>
      <c r="Q36"/>
      <c r="R36" s="29"/>
      <c r="S36" s="29"/>
      <c r="T36" s="29"/>
      <c r="U36"/>
      <c r="V36"/>
      <c r="W36"/>
      <c r="X36"/>
      <c r="Y36" s="390"/>
      <c r="Z36" s="47"/>
      <c r="AA36" s="47"/>
    </row>
    <row r="37" spans="1:29" ht="9.9499999999999993" customHeight="1" thickBot="1">
      <c r="A37"/>
      <c r="B37"/>
      <c r="C37" s="394"/>
      <c r="D37" s="395"/>
      <c r="E37" s="441"/>
      <c r="F37" s="442"/>
      <c r="G37" s="202">
        <v>3</v>
      </c>
      <c r="H37" s="203" t="str">
        <f t="shared" si="8"/>
        <v/>
      </c>
      <c r="I37" s="227" t="str">
        <f t="shared" si="11"/>
        <v/>
      </c>
      <c r="J37" s="204" t="str">
        <f t="shared" si="9"/>
        <v/>
      </c>
      <c r="K37" s="205" t="str">
        <f t="shared" si="10"/>
        <v/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5"/>
      <c r="Q37"/>
      <c r="R37" s="29"/>
      <c r="S37" s="29"/>
      <c r="T37" s="29"/>
      <c r="U37"/>
      <c r="V37"/>
      <c r="W37"/>
      <c r="X37"/>
      <c r="Y37" s="390"/>
      <c r="Z37" s="47"/>
      <c r="AA37" s="47"/>
    </row>
    <row r="38" spans="1:29" ht="9.9499999999999993" customHeight="1">
      <c r="A38"/>
      <c r="B38"/>
      <c r="C38" s="394"/>
      <c r="D38" s="395"/>
      <c r="E38" s="441"/>
      <c r="F38" s="442"/>
      <c r="G38" s="92">
        <v>4</v>
      </c>
      <c r="H38" s="70" t="str">
        <f t="shared" si="8"/>
        <v/>
      </c>
      <c r="I38" s="209" t="str">
        <f t="shared" si="11"/>
        <v/>
      </c>
      <c r="J38" s="71" t="str">
        <f t="shared" si="9"/>
        <v/>
      </c>
      <c r="K38" s="39" t="str">
        <f t="shared" si="10"/>
        <v/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1" t="str">
        <f ca="1">Entries!A1</f>
        <v>U15 Girls</v>
      </c>
      <c r="Q38"/>
      <c r="R38" s="29"/>
      <c r="S38" s="29"/>
      <c r="T38" s="29"/>
      <c r="U38"/>
      <c r="V38"/>
      <c r="W38"/>
      <c r="X38"/>
      <c r="Y38" s="390"/>
      <c r="Z38" s="47"/>
      <c r="AA38" s="47"/>
    </row>
    <row r="39" spans="1:29" ht="9.9499999999999993" customHeight="1">
      <c r="A39"/>
      <c r="B39"/>
      <c r="C39" s="394"/>
      <c r="D39" s="395"/>
      <c r="E39" s="441"/>
      <c r="F39" s="442"/>
      <c r="G39" s="92">
        <v>5</v>
      </c>
      <c r="H39" s="70" t="str">
        <f t="shared" si="8"/>
        <v/>
      </c>
      <c r="I39" s="209" t="str">
        <f t="shared" si="11"/>
        <v/>
      </c>
      <c r="J39" s="71" t="str">
        <f t="shared" si="9"/>
        <v/>
      </c>
      <c r="K39" s="39" t="str">
        <f t="shared" si="10"/>
        <v/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1"/>
      <c r="Q39"/>
      <c r="R39" s="29"/>
      <c r="S39" s="29"/>
      <c r="T39" s="29"/>
      <c r="U39"/>
      <c r="V39"/>
      <c r="W39"/>
      <c r="X39"/>
      <c r="Y39" s="390"/>
      <c r="Z39" s="47"/>
      <c r="AA39" s="47"/>
    </row>
    <row r="40" spans="1:29" ht="9.9499999999999993" customHeight="1">
      <c r="A40"/>
      <c r="B40"/>
      <c r="C40" s="394"/>
      <c r="D40" s="395"/>
      <c r="E40" s="441"/>
      <c r="F40" s="442"/>
      <c r="G40" s="92">
        <v>6</v>
      </c>
      <c r="H40" s="70" t="str">
        <f t="shared" si="8"/>
        <v/>
      </c>
      <c r="I40" s="209" t="str">
        <f t="shared" si="11"/>
        <v/>
      </c>
      <c r="J40" s="71" t="str">
        <f t="shared" si="9"/>
        <v/>
      </c>
      <c r="K40" s="39" t="str">
        <f t="shared" si="10"/>
        <v/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1"/>
      <c r="Q40"/>
      <c r="R40" s="29"/>
      <c r="S40" s="29"/>
      <c r="T40" s="29"/>
      <c r="U40"/>
      <c r="V40"/>
      <c r="W40"/>
      <c r="X40"/>
      <c r="Y40" s="390"/>
      <c r="Z40" s="47"/>
      <c r="AA40" s="47"/>
    </row>
    <row r="41" spans="1:29" ht="9.9499999999999993" customHeight="1" thickBot="1">
      <c r="A41"/>
      <c r="B41"/>
      <c r="C41" s="394"/>
      <c r="D41" s="395"/>
      <c r="E41" s="441"/>
      <c r="F41" s="442"/>
      <c r="G41" s="92">
        <v>7</v>
      </c>
      <c r="H41" s="70" t="str">
        <f t="shared" si="8"/>
        <v/>
      </c>
      <c r="I41" s="209" t="str">
        <f t="shared" si="11"/>
        <v/>
      </c>
      <c r="J41" s="71" t="str">
        <f t="shared" si="9"/>
        <v/>
      </c>
      <c r="K41" s="39" t="str">
        <f t="shared" si="10"/>
        <v/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1"/>
      <c r="Q41"/>
      <c r="R41" s="29"/>
      <c r="S41" s="29"/>
      <c r="T41" s="29"/>
      <c r="U41"/>
      <c r="V41"/>
      <c r="W41"/>
      <c r="X41"/>
      <c r="Y41" s="390"/>
      <c r="Z41" s="47"/>
      <c r="AA41" s="47"/>
    </row>
    <row r="42" spans="1:29" ht="9.9499999999999993" customHeight="1" thickBot="1">
      <c r="A42"/>
      <c r="B42"/>
      <c r="C42" s="396"/>
      <c r="D42" s="397"/>
      <c r="E42" s="441"/>
      <c r="F42" s="442"/>
      <c r="G42" s="92">
        <v>8</v>
      </c>
      <c r="H42" s="70" t="str">
        <f t="shared" si="8"/>
        <v/>
      </c>
      <c r="I42" s="209" t="str">
        <f t="shared" si="11"/>
        <v/>
      </c>
      <c r="J42" s="71" t="str">
        <f t="shared" si="9"/>
        <v/>
      </c>
      <c r="K42" s="39" t="str">
        <f t="shared" si="10"/>
        <v/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1"/>
      <c r="Q42"/>
      <c r="R42" s="29"/>
      <c r="S42" s="29"/>
      <c r="T42" s="29"/>
      <c r="U42"/>
      <c r="V42"/>
      <c r="W42"/>
      <c r="X42"/>
      <c r="Y42" s="390"/>
      <c r="Z42" s="328" t="s">
        <v>49</v>
      </c>
      <c r="AA42" s="329" t="s">
        <v>48</v>
      </c>
      <c r="AB42" s="330"/>
      <c r="AC42" s="29"/>
    </row>
    <row r="43" spans="1:29" ht="9.9499999999999993" customHeight="1" thickBot="1">
      <c r="C43" s="331" t="s">
        <v>18</v>
      </c>
      <c r="D43" s="332"/>
      <c r="E43" s="441"/>
      <c r="F43" s="442"/>
      <c r="G43" s="92">
        <v>9</v>
      </c>
      <c r="H43" s="70" t="str">
        <f t="shared" si="8"/>
        <v/>
      </c>
      <c r="I43" s="209" t="str">
        <f t="shared" si="11"/>
        <v/>
      </c>
      <c r="J43" s="71" t="str">
        <f t="shared" si="9"/>
        <v/>
      </c>
      <c r="K43" s="39" t="str">
        <f t="shared" si="10"/>
        <v/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1"/>
      <c r="Q43"/>
      <c r="Z43" s="266"/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291">
        <v>2.9687500000000005E-3</v>
      </c>
      <c r="E44" s="441"/>
      <c r="F44" s="442"/>
      <c r="G44" s="92">
        <v>10</v>
      </c>
      <c r="H44" s="70" t="str">
        <f t="shared" si="8"/>
        <v/>
      </c>
      <c r="I44" s="209" t="str">
        <f t="shared" si="11"/>
        <v/>
      </c>
      <c r="J44" s="71" t="str">
        <f t="shared" si="9"/>
        <v/>
      </c>
      <c r="K44" s="39" t="str">
        <f t="shared" si="10"/>
        <v/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1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2.9282407407407412E-3</v>
      </c>
      <c r="E45" s="441"/>
      <c r="F45" s="442"/>
      <c r="G45" s="92">
        <v>11</v>
      </c>
      <c r="H45" s="70" t="str">
        <f t="shared" si="8"/>
        <v/>
      </c>
      <c r="I45" s="209" t="str">
        <f t="shared" si="11"/>
        <v/>
      </c>
      <c r="J45" s="71" t="str">
        <f t="shared" si="9"/>
        <v/>
      </c>
      <c r="K45" s="39" t="str">
        <f t="shared" si="10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1"/>
      <c r="Q45"/>
    </row>
    <row r="46" spans="1:29" ht="9.9499999999999993" customHeight="1" thickBot="1">
      <c r="C46" s="108" t="s">
        <v>16</v>
      </c>
      <c r="D46" s="293">
        <v>3.0092592592592588E-3</v>
      </c>
      <c r="E46" s="443"/>
      <c r="F46" s="444"/>
      <c r="G46" s="93">
        <v>12</v>
      </c>
      <c r="H46" s="72" t="str">
        <f t="shared" si="8"/>
        <v/>
      </c>
      <c r="I46" s="210" t="str">
        <f t="shared" si="11"/>
        <v/>
      </c>
      <c r="J46" s="73" t="str">
        <f t="shared" si="9"/>
        <v/>
      </c>
      <c r="K46" s="94" t="str">
        <f t="shared" si="10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2"/>
      <c r="Q46"/>
    </row>
  </sheetData>
  <sheetProtection sheet="1" objects="1" scenarios="1"/>
  <mergeCells count="25">
    <mergeCell ref="Q2:T2"/>
    <mergeCell ref="U2:U34"/>
    <mergeCell ref="V2:X3"/>
    <mergeCell ref="Y2:Y42"/>
    <mergeCell ref="Z2:AB2"/>
    <mergeCell ref="V4:X6"/>
    <mergeCell ref="V7:X9"/>
    <mergeCell ref="V10:X12"/>
    <mergeCell ref="V13:X15"/>
    <mergeCell ref="V16:X18"/>
    <mergeCell ref="A1:B1"/>
    <mergeCell ref="C1:AB1"/>
    <mergeCell ref="A2:B32"/>
    <mergeCell ref="C2:D42"/>
    <mergeCell ref="E2:G2"/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</mergeCells>
  <phoneticPr fontId="11" type="noConversion"/>
  <conditionalFormatting sqref="P3:P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B13" zoomScale="125" zoomScaleNormal="125" workbookViewId="0">
      <selection activeCell="J31" sqref="J3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57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56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58"/>
      <c r="K3" s="259"/>
      <c r="L3" s="174" t="str">
        <f>IF($K3=$D$40,"Equal",IF($K3&lt;$D$40,IF($K3&gt;0,"NEW","" )," "))</f>
        <v/>
      </c>
      <c r="M3" s="175" t="str">
        <f>IF($K3&lt;=$D$41,IF($K3&gt;0,"YES","" )," ")</f>
        <v/>
      </c>
      <c r="N3" s="176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/>
      <c r="AA3" s="268"/>
      <c r="AB3" s="269"/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/>
      </c>
      <c r="I4" s="13" t="str">
        <f t="shared" si="1"/>
        <v/>
      </c>
      <c r="J4" s="260"/>
      <c r="K4" s="261"/>
      <c r="L4" s="177" t="str">
        <f t="shared" ref="L4:L42" si="3">IF($K4=$D$40,"Equal",IF($K4&lt;$D$40,IF($K4&gt;0,"NEW","" )," "))</f>
        <v/>
      </c>
      <c r="M4" s="178" t="str">
        <f t="shared" ref="M4:M42" si="4">IF($K4&lt;=$D$41,IF($K4&gt;0,"YES","" )," ")</f>
        <v/>
      </c>
      <c r="N4" s="179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400"/>
      <c r="U4" s="387" t="s">
        <v>20</v>
      </c>
      <c r="V4" s="388"/>
      <c r="W4" s="388"/>
      <c r="X4" s="389"/>
      <c r="Y4" s="390"/>
      <c r="Z4" s="267"/>
      <c r="AA4" s="268"/>
      <c r="AB4" s="269"/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/>
      </c>
      <c r="I5" s="13" t="str">
        <f t="shared" si="1"/>
        <v/>
      </c>
      <c r="J5" s="260"/>
      <c r="K5" s="261"/>
      <c r="L5" s="177" t="str">
        <f t="shared" si="3"/>
        <v/>
      </c>
      <c r="M5" s="178" t="str">
        <f t="shared" si="4"/>
        <v/>
      </c>
      <c r="N5" s="179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400"/>
      <c r="U5" s="354"/>
      <c r="V5" s="355"/>
      <c r="W5" s="355"/>
      <c r="X5" s="356"/>
      <c r="Y5" s="390"/>
      <c r="Z5" s="267"/>
      <c r="AA5" s="268"/>
      <c r="AB5" s="269"/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/>
      </c>
      <c r="I6" s="13" t="str">
        <f t="shared" si="1"/>
        <v/>
      </c>
      <c r="J6" s="260"/>
      <c r="K6" s="261"/>
      <c r="L6" s="177" t="str">
        <f t="shared" si="3"/>
        <v/>
      </c>
      <c r="M6" s="178" t="str">
        <f t="shared" si="4"/>
        <v/>
      </c>
      <c r="N6" s="179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400"/>
      <c r="U6" s="357"/>
      <c r="V6" s="358"/>
      <c r="W6" s="358"/>
      <c r="X6" s="359"/>
      <c r="Y6" s="390"/>
      <c r="Z6" s="267"/>
      <c r="AA6" s="268"/>
      <c r="AB6" s="269"/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/>
      </c>
      <c r="I7" s="13" t="str">
        <f t="shared" si="1"/>
        <v/>
      </c>
      <c r="J7" s="260"/>
      <c r="K7" s="261"/>
      <c r="L7" s="177" t="str">
        <f t="shared" si="3"/>
        <v/>
      </c>
      <c r="M7" s="178" t="str">
        <f t="shared" si="4"/>
        <v/>
      </c>
      <c r="N7" s="179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400"/>
      <c r="U7" s="351" t="s">
        <v>52</v>
      </c>
      <c r="V7" s="352"/>
      <c r="W7" s="352"/>
      <c r="X7" s="353"/>
      <c r="Y7" s="390"/>
      <c r="Z7" s="267"/>
      <c r="AA7" s="268"/>
      <c r="AB7" s="269"/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400"/>
      <c r="U8" s="354"/>
      <c r="V8" s="355"/>
      <c r="W8" s="355"/>
      <c r="X8" s="356"/>
      <c r="Y8" s="390"/>
      <c r="Z8" s="267"/>
      <c r="AA8" s="268"/>
      <c r="AB8" s="269"/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400"/>
      <c r="U9" s="357"/>
      <c r="V9" s="358"/>
      <c r="W9" s="358"/>
      <c r="X9" s="359"/>
      <c r="Y9" s="390"/>
      <c r="Z9" s="267"/>
      <c r="AA9" s="268"/>
      <c r="AB9" s="269"/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/>
      <c r="AA10" s="268"/>
      <c r="AB10" s="269"/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/>
      </c>
      <c r="I11" s="16" t="str">
        <f t="shared" si="1"/>
        <v/>
      </c>
      <c r="J11" s="286"/>
      <c r="K11" s="259"/>
      <c r="L11" s="174" t="str">
        <f t="shared" si="3"/>
        <v/>
      </c>
      <c r="M11" s="175" t="str">
        <f t="shared" si="4"/>
        <v/>
      </c>
      <c r="N11" s="176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/>
      <c r="AA11" s="268"/>
      <c r="AB11" s="269"/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/>
      </c>
      <c r="I12" s="13" t="str">
        <f t="shared" si="1"/>
        <v/>
      </c>
      <c r="J12" s="260"/>
      <c r="K12" s="261"/>
      <c r="L12" s="177" t="str">
        <f t="shared" si="3"/>
        <v/>
      </c>
      <c r="M12" s="178" t="str">
        <f t="shared" si="4"/>
        <v/>
      </c>
      <c r="N12" s="179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400"/>
      <c r="U12" s="357"/>
      <c r="V12" s="358"/>
      <c r="W12" s="358"/>
      <c r="X12" s="359"/>
      <c r="Y12" s="390"/>
      <c r="Z12" s="267"/>
      <c r="AA12" s="268"/>
      <c r="AB12" s="269"/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/>
      </c>
      <c r="I13" s="13" t="str">
        <f t="shared" si="1"/>
        <v/>
      </c>
      <c r="J13" s="260"/>
      <c r="K13" s="261"/>
      <c r="L13" s="177" t="str">
        <f t="shared" si="3"/>
        <v/>
      </c>
      <c r="M13" s="178" t="str">
        <f t="shared" si="4"/>
        <v/>
      </c>
      <c r="N13" s="179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400"/>
      <c r="U13" s="351" t="s">
        <v>53</v>
      </c>
      <c r="V13" s="352"/>
      <c r="W13" s="352"/>
      <c r="X13" s="353"/>
      <c r="Y13" s="390"/>
      <c r="Z13" s="267"/>
      <c r="AA13" s="268"/>
      <c r="AB13" s="269"/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/>
      </c>
      <c r="I14" s="13" t="str">
        <f t="shared" si="1"/>
        <v/>
      </c>
      <c r="J14" s="260"/>
      <c r="K14" s="261"/>
      <c r="L14" s="177" t="str">
        <f t="shared" si="3"/>
        <v/>
      </c>
      <c r="M14" s="178" t="str">
        <f t="shared" si="4"/>
        <v/>
      </c>
      <c r="N14" s="179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400"/>
      <c r="U14" s="354"/>
      <c r="V14" s="355"/>
      <c r="W14" s="355"/>
      <c r="X14" s="356"/>
      <c r="Y14" s="390"/>
      <c r="Z14" s="267"/>
      <c r="AA14" s="268"/>
      <c r="AB14" s="269"/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400"/>
      <c r="U15" s="357"/>
      <c r="V15" s="358"/>
      <c r="W15" s="358"/>
      <c r="X15" s="359"/>
      <c r="Y15" s="390"/>
      <c r="Z15" s="267"/>
      <c r="AA15" s="268"/>
      <c r="AB15" s="269"/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400"/>
      <c r="U16" s="351" t="s">
        <v>54</v>
      </c>
      <c r="V16" s="352"/>
      <c r="W16" s="352"/>
      <c r="X16" s="353"/>
      <c r="Y16" s="390"/>
      <c r="Z16" s="267"/>
      <c r="AA16" s="268"/>
      <c r="AB16" s="269"/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400"/>
      <c r="U17" s="354"/>
      <c r="V17" s="355"/>
      <c r="W17" s="355"/>
      <c r="X17" s="356"/>
      <c r="Y17" s="390"/>
      <c r="Z17" s="267"/>
      <c r="AA17" s="268"/>
      <c r="AB17" s="269"/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400"/>
      <c r="U18" s="357"/>
      <c r="V18" s="358"/>
      <c r="W18" s="358"/>
      <c r="X18" s="359"/>
      <c r="Y18" s="390"/>
      <c r="Z18" s="267"/>
      <c r="AA18" s="268"/>
      <c r="AB18" s="269"/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/>
      <c r="AA19" s="268"/>
      <c r="AB19" s="269"/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400"/>
      <c r="U20" s="354"/>
      <c r="V20" s="355"/>
      <c r="W20" s="355"/>
      <c r="X20" s="356"/>
      <c r="Y20" s="390"/>
      <c r="Z20" s="267"/>
      <c r="AA20" s="268"/>
      <c r="AB20" s="269"/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400"/>
      <c r="U21" s="357"/>
      <c r="V21" s="358"/>
      <c r="W21" s="358"/>
      <c r="X21" s="359"/>
      <c r="Y21" s="390"/>
      <c r="Z21" s="267"/>
      <c r="AA21" s="268"/>
      <c r="AB21" s="269"/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400"/>
      <c r="U22" s="360"/>
      <c r="V22" s="361"/>
      <c r="W22" s="361"/>
      <c r="X22" s="362"/>
      <c r="Y22" s="390"/>
      <c r="Z22" s="267"/>
      <c r="AA22" s="268"/>
      <c r="AB22" s="269"/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400"/>
      <c r="U23" s="363"/>
      <c r="V23" s="364"/>
      <c r="W23" s="364"/>
      <c r="X23" s="365"/>
      <c r="Y23" s="390"/>
      <c r="Z23" s="267"/>
      <c r="AA23" s="268"/>
      <c r="AB23" s="269"/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400"/>
      <c r="U24" s="366"/>
      <c r="V24" s="367"/>
      <c r="W24" s="367"/>
      <c r="X24" s="368"/>
      <c r="Y24" s="390"/>
      <c r="Z24" s="267"/>
      <c r="AA24" s="268"/>
      <c r="AB24" s="269"/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/>
      <c r="AA25" s="268"/>
      <c r="AB25" s="269"/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/>
      <c r="AA26" s="268"/>
      <c r="AB26" s="269"/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/>
      <c r="AA27" s="268"/>
      <c r="AB27" s="269"/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400"/>
      <c r="U28" s="360"/>
      <c r="V28" s="361"/>
      <c r="W28" s="361"/>
      <c r="X28" s="362"/>
      <c r="Y28" s="390"/>
      <c r="Z28" s="267"/>
      <c r="AA28" s="268"/>
      <c r="AB28" s="269"/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400"/>
      <c r="U29" s="363"/>
      <c r="V29" s="364"/>
      <c r="W29" s="364"/>
      <c r="X29" s="365"/>
      <c r="Y29" s="390"/>
      <c r="Z29" s="267"/>
      <c r="AA29" s="268"/>
      <c r="AB29" s="269"/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400"/>
      <c r="U30" s="378"/>
      <c r="V30" s="379"/>
      <c r="W30" s="379"/>
      <c r="X30" s="380"/>
      <c r="Y30" s="390"/>
      <c r="Z30" s="267"/>
      <c r="AA30" s="268"/>
      <c r="AB30" s="269"/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400"/>
      <c r="U31" s="48"/>
      <c r="V31" s="48"/>
      <c r="W31" s="48"/>
      <c r="Y31" s="390"/>
      <c r="Z31" s="267"/>
      <c r="AA31" s="268"/>
      <c r="AB31" s="269"/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400"/>
      <c r="U32" s="381" t="str">
        <f>C2&amp;" Finalists"</f>
        <v>400m Finalists</v>
      </c>
      <c r="V32" s="382"/>
      <c r="W32" s="382"/>
      <c r="X32" s="383"/>
      <c r="Y32" s="390"/>
      <c r="Z32" s="267"/>
      <c r="AA32" s="268"/>
      <c r="AB32" s="269"/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/>
      <c r="AA33" s="268"/>
      <c r="AB33" s="269"/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70"/>
      <c r="AA34" s="271"/>
      <c r="AB34" s="272"/>
    </row>
    <row r="35" spans="1:29" ht="9.9499999999999993" customHeight="1" thickBot="1">
      <c r="A35" s="333"/>
      <c r="B35" s="171">
        <v>1</v>
      </c>
      <c r="C35" s="394"/>
      <c r="D35" s="395"/>
      <c r="E35" s="336" t="str">
        <f>C2&amp;" Final"</f>
        <v>400m Final</v>
      </c>
      <c r="G35" s="52">
        <v>1</v>
      </c>
      <c r="H35" s="53" t="str">
        <f t="shared" si="0"/>
        <v/>
      </c>
      <c r="I35" s="53" t="str">
        <f t="shared" si="1"/>
        <v/>
      </c>
      <c r="J35" s="287"/>
      <c r="K35" s="259"/>
      <c r="L35" s="174" t="str">
        <f t="shared" si="3"/>
        <v/>
      </c>
      <c r="M35" s="175" t="str">
        <f t="shared" si="4"/>
        <v/>
      </c>
      <c r="N35" s="176" t="str">
        <f t="shared" si="5"/>
        <v/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/>
      </c>
      <c r="W35" s="87" t="str">
        <f>IFERROR(INDEX($I$3:$I$34,MATCH($B35,$P$3:$P$34,0)),"")</f>
        <v/>
      </c>
      <c r="X35" s="54" t="str">
        <f>IFERROR(INDEX($J$3:$J$34,MATCH($B35,$P$3:$P$34,0)),"")</f>
        <v/>
      </c>
      <c r="Y35" s="390"/>
      <c r="Z35" s="245"/>
      <c r="AA35" s="245"/>
      <c r="AB35" s="245"/>
    </row>
    <row r="36" spans="1:29" ht="9.9499999999999993" customHeight="1" thickBo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/>
      </c>
      <c r="I36" s="211" t="str">
        <f t="shared" si="1"/>
        <v/>
      </c>
      <c r="J36" s="288"/>
      <c r="K36" s="261"/>
      <c r="L36" s="177" t="str">
        <f t="shared" si="3"/>
        <v/>
      </c>
      <c r="M36" s="178" t="str">
        <f t="shared" si="4"/>
        <v/>
      </c>
      <c r="N36" s="179" t="str">
        <f t="shared" si="5"/>
        <v/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/>
      </c>
      <c r="W36" s="209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90"/>
      <c r="Z36" s="328" t="s">
        <v>49</v>
      </c>
      <c r="AA36" s="329" t="s">
        <v>48</v>
      </c>
      <c r="AB36" s="330"/>
      <c r="AC36" s="29"/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/>
      </c>
      <c r="I37" s="212" t="str">
        <f t="shared" si="1"/>
        <v/>
      </c>
      <c r="J37" s="288"/>
      <c r="K37" s="261"/>
      <c r="L37" s="177" t="str">
        <f t="shared" si="3"/>
        <v/>
      </c>
      <c r="M37" s="178" t="str">
        <f t="shared" si="4"/>
        <v/>
      </c>
      <c r="N37" s="179" t="str">
        <f t="shared" si="5"/>
        <v/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/>
      </c>
      <c r="W37" s="209" t="str">
        <f t="shared" si="14"/>
        <v/>
      </c>
      <c r="X37" s="71" t="str">
        <f t="shared" ref="X37:X42" si="15">IFERROR(INDEX($J$3:$J$34,MATCH($B37,$P$3:$P$34,0)),"")</f>
        <v/>
      </c>
      <c r="Y37" s="390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/>
      </c>
      <c r="I38" s="213" t="str">
        <f t="shared" si="1"/>
        <v/>
      </c>
      <c r="J38" s="288"/>
      <c r="K38" s="261"/>
      <c r="L38" s="177" t="str">
        <f t="shared" si="3"/>
        <v/>
      </c>
      <c r="M38" s="178" t="str">
        <f t="shared" si="4"/>
        <v/>
      </c>
      <c r="N38" s="179" t="str">
        <f t="shared" si="5"/>
        <v/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/>
      </c>
      <c r="W38" s="209" t="str">
        <f t="shared" si="14"/>
        <v/>
      </c>
      <c r="X38" s="71" t="str">
        <f t="shared" si="15"/>
        <v/>
      </c>
      <c r="Y38" s="390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/>
      </c>
      <c r="I39" s="214" t="str">
        <f t="shared" si="1"/>
        <v/>
      </c>
      <c r="J39" s="288"/>
      <c r="K39" s="261"/>
      <c r="L39" s="177" t="str">
        <f t="shared" si="3"/>
        <v/>
      </c>
      <c r="M39" s="178" t="str">
        <f t="shared" si="4"/>
        <v/>
      </c>
      <c r="N39" s="179" t="str">
        <f t="shared" si="5"/>
        <v/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/>
      </c>
      <c r="W39" s="209" t="str">
        <f t="shared" si="14"/>
        <v/>
      </c>
      <c r="X39" s="71" t="str">
        <f t="shared" si="15"/>
        <v/>
      </c>
      <c r="Y39" s="390"/>
      <c r="Z39" s="240"/>
      <c r="AA39" s="240"/>
      <c r="AB39" s="240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10.8</v>
      </c>
      <c r="E40" s="337"/>
      <c r="G40" s="31">
        <v>6</v>
      </c>
      <c r="H40" s="41" t="str">
        <f t="shared" si="0"/>
        <v/>
      </c>
      <c r="I40" s="214" t="str">
        <f t="shared" si="1"/>
        <v/>
      </c>
      <c r="J40" s="288"/>
      <c r="K40" s="261"/>
      <c r="L40" s="177" t="str">
        <f t="shared" si="3"/>
        <v/>
      </c>
      <c r="M40" s="178" t="str">
        <f t="shared" si="4"/>
        <v/>
      </c>
      <c r="N40" s="179" t="str">
        <f t="shared" si="5"/>
        <v/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/>
      </c>
      <c r="W40" s="209" t="str">
        <f t="shared" si="14"/>
        <v/>
      </c>
      <c r="X40" s="71" t="str">
        <f t="shared" si="15"/>
        <v/>
      </c>
      <c r="Y40" s="390"/>
      <c r="Z40" s="240"/>
      <c r="AA40" s="240"/>
      <c r="AB40" s="240"/>
    </row>
    <row r="41" spans="1:29" ht="9.9499999999999993" customHeight="1">
      <c r="A41" s="333"/>
      <c r="B41" s="49">
        <v>7</v>
      </c>
      <c r="C41" s="107" t="s">
        <v>17</v>
      </c>
      <c r="D41" s="274">
        <v>11</v>
      </c>
      <c r="E41" s="337"/>
      <c r="G41" s="31">
        <v>7</v>
      </c>
      <c r="H41" s="41" t="str">
        <f t="shared" si="0"/>
        <v/>
      </c>
      <c r="I41" s="214" t="str">
        <f t="shared" si="1"/>
        <v/>
      </c>
      <c r="J41" s="288"/>
      <c r="K41" s="261"/>
      <c r="L41" s="177" t="str">
        <f t="shared" si="3"/>
        <v/>
      </c>
      <c r="M41" s="178" t="str">
        <f t="shared" si="4"/>
        <v/>
      </c>
      <c r="N41" s="179" t="str">
        <f t="shared" si="5"/>
        <v/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/>
      </c>
      <c r="W41" s="209" t="str">
        <f t="shared" si="14"/>
        <v/>
      </c>
      <c r="X41" s="71" t="str">
        <f t="shared" si="15"/>
        <v/>
      </c>
      <c r="Y41" s="390"/>
      <c r="Z41" s="240"/>
      <c r="AA41" s="240"/>
      <c r="AB41" s="240"/>
    </row>
    <row r="42" spans="1:29" ht="9.9499999999999993" customHeight="1" thickBot="1">
      <c r="A42" s="333"/>
      <c r="B42" s="51">
        <v>8</v>
      </c>
      <c r="C42" s="108" t="s">
        <v>16</v>
      </c>
      <c r="D42" s="275">
        <v>11.2</v>
      </c>
      <c r="E42" s="338"/>
      <c r="G42" s="32">
        <v>8</v>
      </c>
      <c r="H42" s="42" t="str">
        <f t="shared" si="0"/>
        <v/>
      </c>
      <c r="I42" s="215" t="str">
        <f t="shared" si="1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90"/>
      <c r="Z42" s="240"/>
      <c r="AA42" s="240"/>
      <c r="AB42" s="2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29" priority="13" operator="between">
      <formula>2.9</formula>
      <formula>3.1</formula>
    </cfRule>
    <cfRule type="cellIs" dxfId="28" priority="14" operator="between">
      <formula>1.9</formula>
      <formula>2.1</formula>
    </cfRule>
    <cfRule type="cellIs" dxfId="27" priority="15" operator="between">
      <formula>0.9</formula>
      <formula>1.1</formula>
    </cfRule>
  </conditionalFormatting>
  <conditionalFormatting sqref="O11:O18">
    <cfRule type="cellIs" dxfId="26" priority="10" operator="between">
      <formula>2.9</formula>
      <formula>3.1</formula>
    </cfRule>
    <cfRule type="cellIs" dxfId="25" priority="11" operator="between">
      <formula>1.9</formula>
      <formula>2.1</formula>
    </cfRule>
    <cfRule type="cellIs" dxfId="24" priority="12" operator="between">
      <formula>0.9</formula>
      <formula>1.1</formula>
    </cfRule>
  </conditionalFormatting>
  <conditionalFormatting sqref="O19:O26">
    <cfRule type="cellIs" dxfId="23" priority="7" operator="between">
      <formula>2.9</formula>
      <formula>3.1</formula>
    </cfRule>
    <cfRule type="cellIs" dxfId="22" priority="8" operator="between">
      <formula>1.9</formula>
      <formula>2.1</formula>
    </cfRule>
    <cfRule type="cellIs" dxfId="21" priority="9" operator="between">
      <formula>0.9</formula>
      <formula>1.1</formula>
    </cfRule>
  </conditionalFormatting>
  <conditionalFormatting sqref="O27:O34">
    <cfRule type="cellIs" dxfId="20" priority="4" operator="between">
      <formula>2.9</formula>
      <formula>3.1</formula>
    </cfRule>
    <cfRule type="cellIs" dxfId="19" priority="5" operator="between">
      <formula>1.9</formula>
      <formula>2.1</formula>
    </cfRule>
    <cfRule type="cellIs" dxfId="18" priority="6" operator="between">
      <formula>0.9</formula>
      <formula>1.1</formula>
    </cfRule>
  </conditionalFormatting>
  <conditionalFormatting sqref="O35:O42">
    <cfRule type="cellIs" dxfId="17" priority="1" operator="between">
      <formula>2.9</formula>
      <formula>3.1</formula>
    </cfRule>
    <cfRule type="cellIs" dxfId="16" priority="2" operator="between">
      <formula>1.9</formula>
      <formula>2.1</formula>
    </cfRule>
    <cfRule type="cellIs" dxfId="1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B22" sqref="B22"/>
    </sheetView>
  </sheetViews>
  <sheetFormatPr defaultRowHeight="12" customHeight="1"/>
  <cols>
    <col min="1" max="1" width="8.7109375" style="25" customWidth="1"/>
    <col min="2" max="3" width="20.7109375" style="117" customWidth="1"/>
    <col min="4" max="4" width="8.7109375" style="118" customWidth="1"/>
    <col min="5" max="5" width="2.7109375" style="25" customWidth="1"/>
    <col min="6" max="6" width="8.7109375" style="25" customWidth="1"/>
    <col min="7" max="8" width="20.7109375" style="117" customWidth="1"/>
    <col min="9" max="9" width="8.7109375" style="118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8" customWidth="1"/>
    <col min="15" max="16384" width="9.140625" style="22"/>
  </cols>
  <sheetData>
    <row r="1" spans="1:15" ht="69.75" customHeight="1" thickBot="1">
      <c r="A1" s="324" t="s">
        <v>285</v>
      </c>
      <c r="B1" s="324"/>
      <c r="C1" s="324"/>
      <c r="D1" s="324"/>
      <c r="E1" s="85"/>
      <c r="F1" s="324" t="str">
        <f ca="1">Entries!A1</f>
        <v>U15 Girls</v>
      </c>
      <c r="G1" s="324"/>
      <c r="H1" s="324"/>
      <c r="I1" s="324"/>
      <c r="J1" s="85"/>
      <c r="K1" s="324" t="s">
        <v>22</v>
      </c>
      <c r="L1" s="324"/>
      <c r="M1" s="324"/>
      <c r="N1" s="324"/>
    </row>
    <row r="2" spans="1:15" s="111" customFormat="1" ht="21.95" customHeight="1" thickBot="1">
      <c r="A2" s="320" t="str">
        <f ca="1">Hurdles!C2</f>
        <v>75m Hurdles</v>
      </c>
      <c r="B2" s="321"/>
      <c r="C2" s="322"/>
      <c r="D2" s="323"/>
      <c r="F2"/>
      <c r="G2"/>
      <c r="H2"/>
      <c r="I2"/>
      <c r="K2" s="325" t="str">
        <f ca="1">'100m'!C2</f>
        <v>100m</v>
      </c>
      <c r="L2" s="326"/>
      <c r="M2" s="326"/>
      <c r="N2" s="327"/>
    </row>
    <row r="3" spans="1:15" ht="12" customHeight="1" thickBot="1">
      <c r="A3" s="136" t="s">
        <v>5</v>
      </c>
      <c r="B3" s="137" t="s">
        <v>1</v>
      </c>
      <c r="C3" s="216" t="s">
        <v>43</v>
      </c>
      <c r="D3" s="236" t="s">
        <v>14</v>
      </c>
      <c r="F3"/>
      <c r="G3"/>
      <c r="H3"/>
      <c r="I3"/>
      <c r="K3" s="136" t="s">
        <v>5</v>
      </c>
      <c r="L3" s="137" t="s">
        <v>1</v>
      </c>
      <c r="M3" s="216" t="s">
        <v>43</v>
      </c>
      <c r="N3" s="138" t="s">
        <v>14</v>
      </c>
      <c r="O3" s="25"/>
    </row>
    <row r="4" spans="1:15" ht="12" customHeight="1">
      <c r="A4" s="132">
        <v>1</v>
      </c>
      <c r="B4" s="133" t="str">
        <f ca="1">Hurdles!$H35</f>
        <v>Freya Spencer</v>
      </c>
      <c r="C4" s="133" t="str">
        <f ca="1">Hurdles!$I35</f>
        <v>RMS</v>
      </c>
      <c r="D4" s="134">
        <f ca="1">Hurdles!$K35</f>
        <v>12.5</v>
      </c>
      <c r="F4"/>
      <c r="G4"/>
      <c r="H4"/>
      <c r="I4"/>
      <c r="K4" s="132">
        <v>1</v>
      </c>
      <c r="L4" s="133" t="str">
        <f ca="1">'100m'!$H35</f>
        <v>Jasmine Rance</v>
      </c>
      <c r="M4" s="133" t="str">
        <f ca="1">'100m'!$I35</f>
        <v>Sandringham</v>
      </c>
      <c r="N4" s="134">
        <f ca="1">'100m'!$K35</f>
        <v>12.67</v>
      </c>
    </row>
    <row r="5" spans="1:15" ht="12" customHeight="1">
      <c r="A5" s="113">
        <v>2</v>
      </c>
      <c r="B5" s="115" t="str">
        <f ca="1">Hurdles!$H36</f>
        <v>Ellie May Picton</v>
      </c>
      <c r="C5" s="115" t="str">
        <f ca="1">Hurdles!$I36</f>
        <v>Birchwood High School</v>
      </c>
      <c r="D5" s="116">
        <f ca="1">Hurdles!$K36</f>
        <v>12.54</v>
      </c>
      <c r="F5"/>
      <c r="G5"/>
      <c r="H5"/>
      <c r="I5"/>
      <c r="K5" s="113">
        <v>2</v>
      </c>
      <c r="L5" s="115" t="str">
        <f ca="1">'100m'!$H36</f>
        <v>Giusy Caprarelli</v>
      </c>
      <c r="M5" s="217" t="str">
        <f ca="1">'100m'!$I36</f>
        <v>Loreto College</v>
      </c>
      <c r="N5" s="116">
        <f ca="1">'100m'!$K36</f>
        <v>12.83</v>
      </c>
    </row>
    <row r="6" spans="1:15" ht="12" customHeight="1" thickBot="1">
      <c r="A6" s="135">
        <v>3</v>
      </c>
      <c r="B6" s="144" t="str">
        <f ca="1">Hurdles!$H37</f>
        <v xml:space="preserve">Autumn  Rana </v>
      </c>
      <c r="C6" s="235" t="str">
        <f ca="1">Hurdles!$I37</f>
        <v>Parmiter’s School</v>
      </c>
      <c r="D6" s="143">
        <f ca="1">Hurdles!$K37</f>
        <v>12.59</v>
      </c>
      <c r="F6"/>
      <c r="G6"/>
      <c r="H6"/>
      <c r="I6"/>
      <c r="K6" s="135">
        <v>3</v>
      </c>
      <c r="L6" s="144" t="str">
        <f ca="1">'100m'!$H37</f>
        <v>Aara  Kamara</v>
      </c>
      <c r="M6" s="218" t="str">
        <f ca="1">'100m'!$I37</f>
        <v>Queenswood</v>
      </c>
      <c r="N6" s="143">
        <f ca="1">'100m'!$K37</f>
        <v>12.83</v>
      </c>
    </row>
    <row r="7" spans="1:15" ht="12" customHeight="1">
      <c r="A7" s="131">
        <v>4</v>
      </c>
      <c r="B7" s="123" t="str">
        <f ca="1">Hurdles!$H38</f>
        <v>Edythe Oughton</v>
      </c>
      <c r="C7" s="123" t="str">
        <f ca="1">Hurdles!$I38</f>
        <v>Hitchin Girls' School</v>
      </c>
      <c r="D7" s="128">
        <f ca="1">Hurdles!$K38</f>
        <v>12.72</v>
      </c>
      <c r="F7"/>
      <c r="G7"/>
      <c r="H7"/>
      <c r="I7"/>
      <c r="K7" s="131">
        <v>4</v>
      </c>
      <c r="L7" s="123" t="str">
        <f ca="1">'100m'!$H38</f>
        <v>Mia Taruvinga</v>
      </c>
      <c r="M7" s="219" t="str">
        <f ca="1">'100m'!$I38</f>
        <v>The John Warner School</v>
      </c>
      <c r="N7" s="128">
        <f ca="1">'100m'!$K38</f>
        <v>12.95</v>
      </c>
    </row>
    <row r="8" spans="1:15" ht="12" customHeight="1">
      <c r="A8" s="122">
        <v>5</v>
      </c>
      <c r="B8" s="139" t="str">
        <f ca="1">Hurdles!$H39</f>
        <v>Erin Russell</v>
      </c>
      <c r="C8" s="139" t="str">
        <f ca="1">Hurdles!$I39</f>
        <v>Sandringham</v>
      </c>
      <c r="D8" s="140">
        <f ca="1">Hurdles!$K39</f>
        <v>12.76</v>
      </c>
      <c r="F8"/>
      <c r="G8"/>
      <c r="H8"/>
      <c r="I8"/>
      <c r="K8" s="122">
        <v>5</v>
      </c>
      <c r="L8" s="139" t="str">
        <f ca="1">'100m'!$H39</f>
        <v>Emily Rapley</v>
      </c>
      <c r="M8" s="220" t="str">
        <f ca="1">'100m'!$I39</f>
        <v>Hitchin Girls' School</v>
      </c>
      <c r="N8" s="128">
        <f ca="1">'100m'!$K39</f>
        <v>12.96</v>
      </c>
    </row>
    <row r="9" spans="1:15" ht="12" customHeight="1">
      <c r="A9" s="122">
        <v>6</v>
      </c>
      <c r="B9" s="139" t="str">
        <f ca="1">Hurdles!$H40</f>
        <v>Emily Wines</v>
      </c>
      <c r="C9" s="139" t="str">
        <f ca="1">Hurdles!$I40</f>
        <v>Simon Balle School</v>
      </c>
      <c r="D9" s="140">
        <f ca="1">Hurdles!$K40</f>
        <v>13.35</v>
      </c>
      <c r="F9"/>
      <c r="G9"/>
      <c r="H9"/>
      <c r="I9"/>
      <c r="K9" s="122">
        <v>6</v>
      </c>
      <c r="L9" s="139" t="str">
        <f ca="1">'100m'!$H40</f>
        <v>Rose Cook</v>
      </c>
      <c r="M9" s="220" t="str">
        <f ca="1">'100m'!$I40</f>
        <v>Saint John Henry Newman school</v>
      </c>
      <c r="N9" s="140">
        <f ca="1">'100m'!$K40</f>
        <v>13.03</v>
      </c>
    </row>
    <row r="10" spans="1:15" ht="12" customHeight="1">
      <c r="A10" s="122">
        <v>7</v>
      </c>
      <c r="B10" s="139" t="str">
        <f ca="1">Hurdles!$H41</f>
        <v>Scarlett Victory</v>
      </c>
      <c r="C10" s="139" t="str">
        <f ca="1">Hurdles!$I41</f>
        <v>Presdales</v>
      </c>
      <c r="D10" s="140">
        <f ca="1">Hurdles!$K41</f>
        <v>17.63</v>
      </c>
      <c r="F10"/>
      <c r="G10"/>
      <c r="H10"/>
      <c r="I10"/>
      <c r="K10" s="122">
        <v>7</v>
      </c>
      <c r="L10" s="139" t="str">
        <f ca="1">'100m'!$H41</f>
        <v>Sedona  De Silva</v>
      </c>
      <c r="M10" s="220" t="str">
        <f ca="1">'100m'!$I41</f>
        <v>Habs Girls</v>
      </c>
      <c r="N10" s="140">
        <f ca="1">'100m'!$K41</f>
        <v>13.2</v>
      </c>
    </row>
    <row r="11" spans="1:15" ht="12" customHeight="1" thickBot="1">
      <c r="A11" s="124">
        <v>8</v>
      </c>
      <c r="B11" s="141" t="str">
        <f ca="1">Hurdles!$H42</f>
        <v/>
      </c>
      <c r="C11" s="141" t="str">
        <f ca="1">Hurdles!$I42</f>
        <v/>
      </c>
      <c r="D11" s="142">
        <f ca="1">Hurdles!$K42</f>
        <v>0</v>
      </c>
      <c r="F11"/>
      <c r="G11"/>
      <c r="H11"/>
      <c r="I11"/>
      <c r="K11" s="124">
        <v>8</v>
      </c>
      <c r="L11" s="141" t="str">
        <f ca="1">'100m'!$H42</f>
        <v>Frederika Tagoe</v>
      </c>
      <c r="M11" s="221" t="str">
        <f ca="1">'100m'!$I42</f>
        <v>RMS</v>
      </c>
      <c r="N11" s="142">
        <f ca="1">'100m'!$K42</f>
        <v>13.45</v>
      </c>
    </row>
    <row r="12" spans="1:15" ht="12" customHeight="1" thickBot="1">
      <c r="D12" s="142"/>
    </row>
    <row r="13" spans="1:15" s="111" customFormat="1" ht="21.95" customHeight="1" thickBot="1">
      <c r="A13" s="320" t="str">
        <f ca="1">'200m'!C2</f>
        <v>200m</v>
      </c>
      <c r="B13" s="321"/>
      <c r="C13" s="322"/>
      <c r="D13" s="323"/>
      <c r="F13" s="320" t="str">
        <f ca="1">'300m'!C2</f>
        <v>300m</v>
      </c>
      <c r="G13" s="321"/>
      <c r="H13" s="322"/>
      <c r="I13" s="323"/>
      <c r="K13"/>
      <c r="L13"/>
      <c r="M13"/>
      <c r="N13"/>
    </row>
    <row r="14" spans="1:15" ht="12" customHeight="1" thickBot="1">
      <c r="A14" s="136" t="s">
        <v>5</v>
      </c>
      <c r="B14" s="137" t="s">
        <v>1</v>
      </c>
      <c r="C14" s="216" t="s">
        <v>43</v>
      </c>
      <c r="D14" s="138" t="s">
        <v>14</v>
      </c>
      <c r="F14" s="136" t="s">
        <v>5</v>
      </c>
      <c r="G14" s="137" t="s">
        <v>1</v>
      </c>
      <c r="H14" s="216" t="s">
        <v>43</v>
      </c>
      <c r="I14" s="138" t="s">
        <v>14</v>
      </c>
      <c r="K14"/>
      <c r="L14"/>
      <c r="M14"/>
      <c r="N14"/>
    </row>
    <row r="15" spans="1:15" ht="12" customHeight="1" thickBot="1">
      <c r="A15" s="132">
        <v>1</v>
      </c>
      <c r="B15" s="133" t="str">
        <f ca="1">'200m'!$H35</f>
        <v>Mia Taruvinga</v>
      </c>
      <c r="C15" s="133" t="str">
        <f ca="1">'200m'!$I35</f>
        <v>The John Warner School</v>
      </c>
      <c r="D15" s="134">
        <f ca="1">'200m'!$K35</f>
        <v>26.52</v>
      </c>
      <c r="F15" s="132">
        <v>1</v>
      </c>
      <c r="G15" s="133" t="str">
        <f ca="1">'300m'!$H35</f>
        <v>Louise  Martin</v>
      </c>
      <c r="H15" s="133" t="str">
        <f ca="1">'300m'!$I35</f>
        <v>Roundwood Park School</v>
      </c>
      <c r="I15" s="134">
        <f ca="1">'300m'!$K35</f>
        <v>43</v>
      </c>
      <c r="K15"/>
      <c r="L15"/>
      <c r="M15"/>
      <c r="N15"/>
    </row>
    <row r="16" spans="1:15" ht="12" customHeight="1" thickBot="1">
      <c r="A16" s="113">
        <v>2</v>
      </c>
      <c r="B16" s="133" t="str">
        <f ca="1">'200m'!$H36</f>
        <v>Mollie Rees</v>
      </c>
      <c r="C16" s="133" t="str">
        <f ca="1">'200m'!$I36</f>
        <v>Ashlyns</v>
      </c>
      <c r="D16" s="134">
        <f ca="1">'200m'!$K36</f>
        <v>26.86</v>
      </c>
      <c r="F16" s="113">
        <v>2</v>
      </c>
      <c r="G16" s="115" t="str">
        <f ca="1">'300m'!$H36</f>
        <v>Olivia Gaines</v>
      </c>
      <c r="H16" s="217" t="str">
        <f ca="1">'300m'!$I36</f>
        <v xml:space="preserve">Sandringham </v>
      </c>
      <c r="I16" s="116">
        <f ca="1">'300m'!$K36</f>
        <v>43.5</v>
      </c>
      <c r="K16"/>
      <c r="L16"/>
      <c r="M16"/>
      <c r="N16"/>
    </row>
    <row r="17" spans="1:14" ht="12" customHeight="1" thickBot="1">
      <c r="A17" s="135">
        <v>3</v>
      </c>
      <c r="B17" s="133" t="str">
        <f ca="1">'200m'!$H37</f>
        <v>Annie Stansfield</v>
      </c>
      <c r="C17" s="133" t="str">
        <f ca="1">'200m'!$I37</f>
        <v>Roundwood Park School</v>
      </c>
      <c r="D17" s="134">
        <f ca="1">'200m'!$K37</f>
        <v>27.21</v>
      </c>
      <c r="F17" s="135">
        <v>3</v>
      </c>
      <c r="G17" s="144" t="str">
        <f ca="1">'300m'!$H37</f>
        <v>Sophie Beaton</v>
      </c>
      <c r="H17" s="218" t="str">
        <f ca="1">'300m'!$I37</f>
        <v>Sandringham</v>
      </c>
      <c r="I17" s="143">
        <f ca="1">'300m'!$K37</f>
        <v>44.3</v>
      </c>
      <c r="K17"/>
      <c r="L17"/>
      <c r="M17"/>
      <c r="N17"/>
    </row>
    <row r="18" spans="1:14" ht="12" customHeight="1" thickBot="1">
      <c r="A18" s="131">
        <v>4</v>
      </c>
      <c r="B18" s="133" t="str">
        <f ca="1">'200m'!$H38</f>
        <v>Shammah St John</v>
      </c>
      <c r="C18" s="133" t="str">
        <f ca="1">'200m'!$I38</f>
        <v>Habs Girls</v>
      </c>
      <c r="D18" s="134">
        <f ca="1">'200m'!$K38</f>
        <v>27.46</v>
      </c>
      <c r="F18" s="131">
        <v>4</v>
      </c>
      <c r="G18" s="123" t="str">
        <f ca="1">'300m'!$H38</f>
        <v>Tayla Robinson</v>
      </c>
      <c r="H18" s="219" t="str">
        <f ca="1">'300m'!$I38</f>
        <v>Queenswood</v>
      </c>
      <c r="I18" s="128">
        <f ca="1">'300m'!$K38</f>
        <v>45.3</v>
      </c>
      <c r="K18"/>
      <c r="L18"/>
      <c r="M18"/>
      <c r="N18"/>
    </row>
    <row r="19" spans="1:14" ht="12" customHeight="1" thickBot="1">
      <c r="A19" s="122">
        <v>5</v>
      </c>
      <c r="B19" s="133" t="str">
        <f ca="1">'200m'!$H39</f>
        <v>Aara Kamara</v>
      </c>
      <c r="C19" s="133" t="str">
        <f ca="1">'200m'!$I39</f>
        <v>Queenswood</v>
      </c>
      <c r="D19" s="134">
        <f ca="1">'200m'!$K39</f>
        <v>27.5</v>
      </c>
      <c r="F19" s="122">
        <v>5</v>
      </c>
      <c r="G19" s="139" t="str">
        <f ca="1">'300m'!$H39</f>
        <v>Mio Evans</v>
      </c>
      <c r="H19" s="220" t="str">
        <f ca="1">'300m'!$I39</f>
        <v>The Marlborough Science Academy</v>
      </c>
      <c r="I19" s="140">
        <f ca="1">'300m'!$K39</f>
        <v>45.7</v>
      </c>
      <c r="K19"/>
      <c r="L19"/>
      <c r="M19"/>
      <c r="N19"/>
    </row>
    <row r="20" spans="1:14" ht="12" customHeight="1" thickBot="1">
      <c r="A20" s="122">
        <v>6</v>
      </c>
      <c r="B20" s="133" t="str">
        <f ca="1">'200m'!$H40</f>
        <v>Asia Hall</v>
      </c>
      <c r="C20" s="133" t="str">
        <f ca="1">'200m'!$I40</f>
        <v>The King's School</v>
      </c>
      <c r="D20" s="134">
        <f ca="1">'200m'!$K40</f>
        <v>27.78</v>
      </c>
      <c r="F20" s="122">
        <v>6</v>
      </c>
      <c r="G20" s="139" t="str">
        <f ca="1">'300m'!$H40</f>
        <v>Ruby  Cheshire</v>
      </c>
      <c r="H20" s="220" t="str">
        <f ca="1">'300m'!$I40</f>
        <v>Presdales</v>
      </c>
      <c r="I20" s="140">
        <f ca="1">'300m'!$K40</f>
        <v>46.3</v>
      </c>
      <c r="K20"/>
      <c r="L20"/>
      <c r="M20"/>
      <c r="N20"/>
    </row>
    <row r="21" spans="1:14" ht="12" customHeight="1" thickBot="1">
      <c r="A21" s="122">
        <v>7</v>
      </c>
      <c r="B21" s="133" t="str">
        <f ca="1">'200m'!$H41</f>
        <v>Hurinatu  Kamara</v>
      </c>
      <c r="C21" s="133" t="str">
        <f ca="1">'200m'!$I41</f>
        <v>Bishop's Hatfield Girls' School</v>
      </c>
      <c r="D21" s="134">
        <f ca="1">'200m'!$K41</f>
        <v>29.1</v>
      </c>
      <c r="F21" s="122">
        <v>7</v>
      </c>
      <c r="G21" s="139" t="str">
        <f ca="1">'300m'!$H41</f>
        <v xml:space="preserve">Darci Murray </v>
      </c>
      <c r="H21" s="220" t="str">
        <f ca="1">'300m'!$I41</f>
        <v xml:space="preserve">Katherine Warington </v>
      </c>
      <c r="I21" s="140">
        <f ca="1">'300m'!$K41</f>
        <v>46.4</v>
      </c>
      <c r="K21"/>
      <c r="L21"/>
      <c r="M21"/>
      <c r="N21"/>
    </row>
    <row r="22" spans="1:14" ht="12" customHeight="1" thickBot="1">
      <c r="A22" s="124">
        <v>8</v>
      </c>
      <c r="B22" s="133" t="str">
        <f ca="1">'200m'!$H42</f>
        <v/>
      </c>
      <c r="C22" s="133" t="str">
        <f ca="1">'200m'!$I42</f>
        <v/>
      </c>
      <c r="D22" s="134">
        <f ca="1">'200m'!$K42</f>
        <v>0</v>
      </c>
      <c r="F22" s="124">
        <v>8</v>
      </c>
      <c r="G22" s="141" t="str">
        <f ca="1">'300m'!$H42</f>
        <v>Trinity Bruner</v>
      </c>
      <c r="H22" s="221" t="str">
        <f ca="1">'300m'!$I42</f>
        <v>JFK</v>
      </c>
      <c r="I22" s="142">
        <f ca="1">'300m'!$K42</f>
        <v>47.1</v>
      </c>
      <c r="K22"/>
      <c r="L22"/>
      <c r="M22"/>
      <c r="N22"/>
    </row>
    <row r="23" spans="1:14" ht="12" customHeight="1" thickBot="1"/>
    <row r="24" spans="1:14" s="111" customFormat="1" ht="21.95" customHeight="1" thickBot="1">
      <c r="A24" s="320" t="str">
        <f ca="1">'800m'!C2</f>
        <v>800m</v>
      </c>
      <c r="B24" s="321"/>
      <c r="C24" s="322"/>
      <c r="D24" s="323"/>
      <c r="F24" s="320" t="str">
        <f ca="1">'1500m'!C2</f>
        <v>1500m</v>
      </c>
      <c r="G24" s="321"/>
      <c r="H24" s="322"/>
      <c r="I24" s="323"/>
      <c r="K24"/>
      <c r="L24"/>
      <c r="M24"/>
      <c r="N24"/>
    </row>
    <row r="25" spans="1:14" ht="12" customHeight="1" thickBot="1">
      <c r="A25" s="23" t="s">
        <v>5</v>
      </c>
      <c r="B25" s="24" t="s">
        <v>1</v>
      </c>
      <c r="C25" s="236" t="s">
        <v>43</v>
      </c>
      <c r="D25" s="145" t="s">
        <v>14</v>
      </c>
      <c r="F25" s="23" t="s">
        <v>5</v>
      </c>
      <c r="G25" s="24" t="s">
        <v>1</v>
      </c>
      <c r="H25" s="236" t="s">
        <v>43</v>
      </c>
      <c r="I25" s="145" t="s">
        <v>14</v>
      </c>
      <c r="K25"/>
      <c r="L25"/>
      <c r="M25"/>
      <c r="N25"/>
    </row>
    <row r="26" spans="1:14" ht="12" customHeight="1">
      <c r="A26" s="132">
        <v>1</v>
      </c>
      <c r="B26" s="114" t="str">
        <f ca="1">'800m'!$H39</f>
        <v>Georgia Tongue</v>
      </c>
      <c r="C26" s="114" t="str">
        <f ca="1">'800m'!$I39</f>
        <v>Sandringham</v>
      </c>
      <c r="D26" s="119">
        <f ca="1">'800m'!$K39</f>
        <v>1.6949074074074073E-3</v>
      </c>
      <c r="F26" s="112">
        <v>1</v>
      </c>
      <c r="G26" s="114" t="str">
        <f ca="1">'1500m'!$H35</f>
        <v>Lily Johnson</v>
      </c>
      <c r="H26" s="114" t="str">
        <f ca="1">'1500m'!$I35</f>
        <v>The Hemel Hempstead School</v>
      </c>
      <c r="I26" s="119">
        <f ca="1">'1500m'!$K35</f>
        <v>3.4543981481481478E-3</v>
      </c>
      <c r="K26"/>
      <c r="L26"/>
      <c r="M26"/>
      <c r="N26"/>
    </row>
    <row r="27" spans="1:14" ht="12" customHeight="1">
      <c r="A27" s="113">
        <v>2</v>
      </c>
      <c r="B27" s="115" t="str">
        <f ca="1">'800m'!$H40</f>
        <v>Celeste Koyejo</v>
      </c>
      <c r="C27" s="217" t="str">
        <f ca="1">'800m'!$I40</f>
        <v>Rickmansworth</v>
      </c>
      <c r="D27" s="120">
        <f ca="1">'800m'!$K40</f>
        <v>1.7085648148148147E-3</v>
      </c>
      <c r="F27" s="113">
        <v>2</v>
      </c>
      <c r="G27" s="121" t="str">
        <f ca="1">'1500m'!H36</f>
        <v>Emma Gudgeon</v>
      </c>
      <c r="H27" s="231" t="str">
        <f ca="1">'1500m'!$I36</f>
        <v xml:space="preserve">St Albans High School For Girls </v>
      </c>
      <c r="I27" s="155">
        <f ca="1">'1500m'!K36</f>
        <v>3.4693287037037036E-3</v>
      </c>
      <c r="K27"/>
      <c r="L27"/>
      <c r="M27"/>
      <c r="N27"/>
    </row>
    <row r="28" spans="1:14" ht="12" customHeight="1" thickBot="1">
      <c r="A28" s="135">
        <v>3</v>
      </c>
      <c r="B28" s="144" t="str">
        <f ca="1">'800m'!$H41</f>
        <v>Emma Wright</v>
      </c>
      <c r="C28" s="218" t="str">
        <f ca="1">'800m'!$I41</f>
        <v>Roundwood Park School</v>
      </c>
      <c r="D28" s="154">
        <f ca="1">'800m'!$K41</f>
        <v>1.7215277777777778E-3</v>
      </c>
      <c r="F28" s="125">
        <v>3</v>
      </c>
      <c r="G28" s="130" t="str">
        <f ca="1">'1500m'!H37</f>
        <v>Enid Fleetwood</v>
      </c>
      <c r="H28" s="232" t="str">
        <f ca="1">'1500m'!$I37</f>
        <v>Tring School</v>
      </c>
      <c r="I28" s="156">
        <f ca="1">'1500m'!K37</f>
        <v>3.5651620370370373E-3</v>
      </c>
      <c r="K28"/>
      <c r="L28"/>
      <c r="M28"/>
      <c r="N28"/>
    </row>
    <row r="29" spans="1:14" ht="12" customHeight="1">
      <c r="A29" s="131">
        <v>4</v>
      </c>
      <c r="B29" s="123" t="str">
        <f ca="1">'800m'!$H42</f>
        <v>Paige Wadley</v>
      </c>
      <c r="C29" s="219" t="str">
        <f ca="1">'800m'!$I42</f>
        <v>Stanborough</v>
      </c>
      <c r="D29" s="153">
        <f ca="1">'800m'!$K42</f>
        <v>1.7532407407407408E-3</v>
      </c>
      <c r="F29" s="126">
        <v>4</v>
      </c>
      <c r="G29" s="127" t="str">
        <f ca="1">'1500m'!H38</f>
        <v>Jasmine Hall</v>
      </c>
      <c r="H29" s="233" t="str">
        <f ca="1">'1500m'!$I38</f>
        <v>Herts and Essex</v>
      </c>
      <c r="I29" s="150">
        <f ca="1">'1500m'!K38</f>
        <v>3.5709490740740736E-3</v>
      </c>
      <c r="K29"/>
      <c r="L29"/>
      <c r="M29"/>
      <c r="N29"/>
    </row>
    <row r="30" spans="1:14" ht="12" customHeight="1">
      <c r="A30" s="122">
        <v>5</v>
      </c>
      <c r="B30" s="139" t="str">
        <f ca="1">'800m'!$H43</f>
        <v xml:space="preserve">Ella  Marchant </v>
      </c>
      <c r="C30" s="220" t="str">
        <f ca="1">'800m'!$I43</f>
        <v xml:space="preserve">St Albans Girls School </v>
      </c>
      <c r="D30" s="151">
        <f ca="1">'800m'!$K43</f>
        <v>1.8398148148148147E-3</v>
      </c>
      <c r="F30" s="122">
        <v>5</v>
      </c>
      <c r="G30" s="123" t="str">
        <f ca="1">'1500m'!H39</f>
        <v>Eleanor Roberts</v>
      </c>
      <c r="H30" s="219" t="str">
        <f ca="1">'1500m'!$I39</f>
        <v xml:space="preserve"> </v>
      </c>
      <c r="I30" s="153">
        <f ca="1">'1500m'!K39</f>
        <v>3.7304398148148145E-3</v>
      </c>
      <c r="K30"/>
      <c r="L30"/>
      <c r="M30"/>
      <c r="N30"/>
    </row>
    <row r="31" spans="1:14" ht="12" customHeight="1">
      <c r="A31" s="122">
        <v>6</v>
      </c>
      <c r="B31" s="139" t="str">
        <f ca="1">'800m'!$H44</f>
        <v>Issy Hawks</v>
      </c>
      <c r="C31" s="220" t="str">
        <f ca="1">'800m'!$I44</f>
        <v xml:space="preserve">St Albans High School For Girls </v>
      </c>
      <c r="D31" s="151">
        <f ca="1">'800m'!$K44</f>
        <v>1.8656250000000001E-3</v>
      </c>
      <c r="F31" s="122">
        <v>6</v>
      </c>
      <c r="G31" s="123" t="str">
        <f ca="1">'1500m'!H40</f>
        <v>Sarena So</v>
      </c>
      <c r="H31" s="219" t="str">
        <f ca="1">'1500m'!$I40</f>
        <v>Hitchin Girls' School</v>
      </c>
      <c r="I31" s="153">
        <f ca="1">'1500m'!K40</f>
        <v>3.7348379629629628E-3</v>
      </c>
      <c r="K31"/>
      <c r="L31"/>
      <c r="M31"/>
      <c r="N31"/>
    </row>
    <row r="32" spans="1:14" ht="12" customHeight="1">
      <c r="A32" s="122">
        <v>7</v>
      </c>
      <c r="B32" s="139" t="str">
        <f ca="1">'800m'!$H45</f>
        <v xml:space="preserve">Eva Dighe </v>
      </c>
      <c r="C32" s="220" t="str">
        <f ca="1">'800m'!$I45</f>
        <v>St Albans Girls School</v>
      </c>
      <c r="D32" s="151">
        <f ca="1">'800m'!$K45</f>
        <v>1.8822916666666667E-3</v>
      </c>
      <c r="F32" s="122">
        <v>7</v>
      </c>
      <c r="G32" s="123" t="str">
        <f ca="1">'1500m'!H41</f>
        <v>Emma Treloar</v>
      </c>
      <c r="H32" s="219" t="str">
        <f ca="1">'1500m'!$I41</f>
        <v>Beaumont</v>
      </c>
      <c r="I32" s="153">
        <f ca="1">'1500m'!K41</f>
        <v>3.8425925925925923E-3</v>
      </c>
      <c r="K32"/>
      <c r="L32"/>
      <c r="M32"/>
      <c r="N32"/>
    </row>
    <row r="33" spans="1:14" ht="12" customHeight="1" thickBot="1">
      <c r="A33" s="124">
        <v>8</v>
      </c>
      <c r="B33" s="141" t="str">
        <f ca="1">'800m'!$H46</f>
        <v>Isla Scrivener</v>
      </c>
      <c r="C33" s="221" t="str">
        <f ca="1">'800m'!$I46</f>
        <v>Chancellor's</v>
      </c>
      <c r="D33" s="152">
        <f ca="1">'800m'!$K46</f>
        <v>1.8994212962962964E-3</v>
      </c>
      <c r="F33" s="124">
        <v>8</v>
      </c>
      <c r="G33" s="129" t="str">
        <f ca="1">'1500m'!H42</f>
        <v>Sylvie Spencer</v>
      </c>
      <c r="H33" s="234" t="str">
        <f ca="1">'1500m'!$I42</f>
        <v>Simon Balle School</v>
      </c>
      <c r="I33" s="157">
        <f ca="1">'1500m'!K42</f>
        <v>3.9804398148148143E-3</v>
      </c>
      <c r="K33"/>
      <c r="L33"/>
      <c r="M33"/>
      <c r="N33"/>
    </row>
    <row r="34" spans="1:14" ht="12" customHeight="1" thickBot="1"/>
    <row r="35" spans="1:14" s="111" customFormat="1" ht="21.95" customHeight="1" thickBot="1">
      <c r="A35"/>
      <c r="B35"/>
      <c r="C35"/>
      <c r="D35"/>
      <c r="F35" s="320" t="str">
        <f ca="1">'Long Jump'!C2</f>
        <v>Long Jump</v>
      </c>
      <c r="G35" s="321"/>
      <c r="H35" s="322"/>
      <c r="I35" s="323"/>
      <c r="K35" s="320" t="str">
        <f ca="1">'Triple Jump'!C2</f>
        <v>Triple Jump</v>
      </c>
      <c r="L35" s="321"/>
      <c r="M35" s="322"/>
      <c r="N35" s="323"/>
    </row>
    <row r="36" spans="1:14" ht="12" customHeight="1" thickBot="1">
      <c r="A36"/>
      <c r="B36"/>
      <c r="C36"/>
      <c r="D36"/>
      <c r="F36" s="136" t="s">
        <v>5</v>
      </c>
      <c r="G36" s="137" t="s">
        <v>1</v>
      </c>
      <c r="H36" s="216" t="s">
        <v>43</v>
      </c>
      <c r="I36" s="138" t="s">
        <v>40</v>
      </c>
      <c r="K36" s="136" t="s">
        <v>5</v>
      </c>
      <c r="L36" s="137" t="s">
        <v>1</v>
      </c>
      <c r="M36" s="216" t="s">
        <v>43</v>
      </c>
      <c r="N36" s="138" t="s">
        <v>40</v>
      </c>
    </row>
    <row r="37" spans="1:14" ht="12" customHeight="1">
      <c r="A37"/>
      <c r="B37"/>
      <c r="C37"/>
      <c r="D37"/>
      <c r="F37" s="132">
        <v>1</v>
      </c>
      <c r="G37" s="133" t="str">
        <f ca="1">'Long Jump'!$H35</f>
        <v>Rose Cook</v>
      </c>
      <c r="H37" s="133" t="str">
        <f ca="1">'Long Jump'!$I35</f>
        <v>Saint John Henry Newman school</v>
      </c>
      <c r="I37" s="134">
        <f ca="1">'Long Jump'!$K35</f>
        <v>4.8499999999999996</v>
      </c>
      <c r="K37" s="132">
        <v>1</v>
      </c>
      <c r="L37" s="133" t="str">
        <f ca="1">'Triple Jump'!$H35</f>
        <v>Erin Russell</v>
      </c>
      <c r="M37" s="133" t="str">
        <f ca="1">'Triple Jump'!$I35</f>
        <v>Sandringham</v>
      </c>
      <c r="N37" s="134">
        <f ca="1">'Triple Jump'!$K35</f>
        <v>10.23</v>
      </c>
    </row>
    <row r="38" spans="1:14" ht="12" customHeight="1">
      <c r="A38"/>
      <c r="B38"/>
      <c r="C38"/>
      <c r="D38"/>
      <c r="F38" s="113">
        <v>2</v>
      </c>
      <c r="G38" s="115" t="str">
        <f ca="1">'Long Jump'!$H36</f>
        <v>Verity Fuge</v>
      </c>
      <c r="H38" s="217" t="str">
        <f ca="1">'Long Jump'!$I36</f>
        <v xml:space="preserve">St Albans High School For Girls </v>
      </c>
      <c r="I38" s="116">
        <f ca="1">'Long Jump'!$K36</f>
        <v>4.6500000000000004</v>
      </c>
      <c r="K38" s="113">
        <v>2</v>
      </c>
      <c r="L38" s="115" t="str">
        <f ca="1">'Triple Jump'!$H36</f>
        <v>Florence Fausset</v>
      </c>
      <c r="M38" s="217" t="str">
        <f ca="1">'Triple Jump'!$I36</f>
        <v>Hitchin Girls' School</v>
      </c>
      <c r="N38" s="116">
        <f ca="1">'Triple Jump'!$K36</f>
        <v>9.75</v>
      </c>
    </row>
    <row r="39" spans="1:14" ht="12" customHeight="1" thickBot="1">
      <c r="A39"/>
      <c r="B39"/>
      <c r="C39"/>
      <c r="D39"/>
      <c r="F39" s="135">
        <v>3</v>
      </c>
      <c r="G39" s="144" t="str">
        <f ca="1">'Long Jump'!$H37</f>
        <v>Sedona  De Silva</v>
      </c>
      <c r="H39" s="218" t="str">
        <f ca="1">'Long Jump'!$I37</f>
        <v>Habs Girls</v>
      </c>
      <c r="I39" s="143">
        <f ca="1">'Long Jump'!$K37</f>
        <v>4.6399999999999997</v>
      </c>
      <c r="K39" s="135">
        <v>3</v>
      </c>
      <c r="L39" s="144" t="str">
        <f ca="1">'Triple Jump'!$H37</f>
        <v>Lucy Conlon</v>
      </c>
      <c r="M39" s="218" t="str">
        <f ca="1">'Triple Jump'!$I37</f>
        <v>Beaumont</v>
      </c>
      <c r="N39" s="143">
        <f ca="1">'Triple Jump'!$K37</f>
        <v>9.27</v>
      </c>
    </row>
    <row r="40" spans="1:14" ht="12" customHeight="1">
      <c r="A40"/>
      <c r="B40"/>
      <c r="C40"/>
      <c r="D40"/>
      <c r="F40" s="131">
        <v>4</v>
      </c>
      <c r="G40" s="123" t="str">
        <f ca="1">'Long Jump'!$H38</f>
        <v>Emily Rapley</v>
      </c>
      <c r="H40" s="219" t="str">
        <f ca="1">'Long Jump'!$I38</f>
        <v>Hitchin Girls' School</v>
      </c>
      <c r="I40" s="128">
        <f ca="1">'Long Jump'!$K38</f>
        <v>4.57</v>
      </c>
      <c r="K40" s="131">
        <v>4</v>
      </c>
      <c r="L40" s="123" t="str">
        <f ca="1">'Triple Jump'!$H38</f>
        <v>Delores Ahenkan</v>
      </c>
      <c r="M40" s="219" t="str">
        <f ca="1">'Triple Jump'!$I38</f>
        <v>JFK</v>
      </c>
      <c r="N40" s="128">
        <f ca="1">'Triple Jump'!$K38</f>
        <v>9.17</v>
      </c>
    </row>
    <row r="41" spans="1:14" ht="12" customHeight="1">
      <c r="A41"/>
      <c r="B41"/>
      <c r="C41"/>
      <c r="D41"/>
      <c r="F41" s="122">
        <v>5</v>
      </c>
      <c r="G41" s="139" t="str">
        <f ca="1">'Long Jump'!$H39</f>
        <v>Emily Wines</v>
      </c>
      <c r="H41" s="220" t="str">
        <f ca="1">'Long Jump'!$I39</f>
        <v>Simon Balle School</v>
      </c>
      <c r="I41" s="140">
        <f ca="1">'Long Jump'!$K39</f>
        <v>4.51</v>
      </c>
      <c r="K41" s="122">
        <v>5</v>
      </c>
      <c r="L41" s="139" t="str">
        <f ca="1">'Triple Jump'!$H39</f>
        <v>Katie Day</v>
      </c>
      <c r="M41" s="220" t="str">
        <f ca="1">'Triple Jump'!$I39</f>
        <v>Roundwood Park School</v>
      </c>
      <c r="N41" s="140">
        <f ca="1">'Triple Jump'!$K39</f>
        <v>9.14</v>
      </c>
    </row>
    <row r="42" spans="1:14" ht="12" customHeight="1">
      <c r="A42"/>
      <c r="B42"/>
      <c r="C42"/>
      <c r="D42"/>
      <c r="F42" s="122">
        <v>6</v>
      </c>
      <c r="G42" s="139" t="str">
        <f ca="1">'Long Jump'!$H40</f>
        <v>Darya Vayzert</v>
      </c>
      <c r="H42" s="220" t="str">
        <f ca="1">'Long Jump'!$I40</f>
        <v>Sir John Lawes</v>
      </c>
      <c r="I42" s="140">
        <f ca="1">'Long Jump'!$K40</f>
        <v>4.49</v>
      </c>
      <c r="K42" s="122">
        <v>6</v>
      </c>
      <c r="L42" s="139" t="str">
        <f ca="1">'Triple Jump'!$H40</f>
        <v>Rhianna Rupasinghe</v>
      </c>
      <c r="M42" s="220" t="str">
        <f ca="1">'Triple Jump'!$I40</f>
        <v>Habs Girls</v>
      </c>
      <c r="N42" s="140">
        <f ca="1">'Triple Jump'!$K40</f>
        <v>8.92</v>
      </c>
    </row>
    <row r="43" spans="1:14" ht="12" customHeight="1">
      <c r="A43"/>
      <c r="B43"/>
      <c r="C43"/>
      <c r="D43"/>
      <c r="F43" s="122">
        <v>7</v>
      </c>
      <c r="G43" s="139" t="str">
        <f ca="1">'Long Jump'!$H41</f>
        <v xml:space="preserve">Autumn  Rana </v>
      </c>
      <c r="H43" s="220" t="str">
        <f ca="1">'Long Jump'!$I41</f>
        <v>Parmiter’s School</v>
      </c>
      <c r="I43" s="140">
        <f ca="1">'Long Jump'!$K41</f>
        <v>4.4800000000000004</v>
      </c>
      <c r="K43" s="122">
        <v>7</v>
      </c>
      <c r="L43" s="139" t="str">
        <f ca="1">'Triple Jump'!$H41</f>
        <v>Wanda Ripper</v>
      </c>
      <c r="M43" s="220" t="str">
        <f ca="1">'Triple Jump'!$I41</f>
        <v>The Hemel Hempstead School</v>
      </c>
      <c r="N43" s="140">
        <f ca="1">'Triple Jump'!$K41</f>
        <v>8.91</v>
      </c>
    </row>
    <row r="44" spans="1:14" ht="12" customHeight="1" thickBot="1">
      <c r="A44"/>
      <c r="B44"/>
      <c r="C44"/>
      <c r="D44"/>
      <c r="F44" s="124">
        <v>8</v>
      </c>
      <c r="G44" s="141" t="str">
        <f ca="1">'Long Jump'!$H42</f>
        <v>Eleanor Josse</v>
      </c>
      <c r="H44" s="221" t="str">
        <f ca="1">'Long Jump'!$I42</f>
        <v>Roundwood Park School</v>
      </c>
      <c r="I44" s="142">
        <f ca="1">'Long Jump'!$K42</f>
        <v>4.4800000000000004</v>
      </c>
      <c r="K44" s="124">
        <v>8</v>
      </c>
      <c r="L44" s="141" t="str">
        <f ca="1">'Triple Jump'!$H42</f>
        <v>Rhiannon Till</v>
      </c>
      <c r="M44" s="221" t="str">
        <f ca="1">'Triple Jump'!$I42</f>
        <v>Dame Alice Owens</v>
      </c>
      <c r="N44" s="142">
        <f ca="1">'Triple Jump'!$K42</f>
        <v>8.65</v>
      </c>
    </row>
    <row r="45" spans="1:14" ht="12" customHeight="1" thickBot="1"/>
    <row r="46" spans="1:14" s="111" customFormat="1" ht="21.95" customHeight="1" thickBot="1">
      <c r="A46" s="320" t="str">
        <f ca="1">'High Jump'!C2</f>
        <v>High Jump</v>
      </c>
      <c r="B46" s="321"/>
      <c r="C46" s="322"/>
      <c r="D46" s="323"/>
      <c r="F46" s="320" t="str">
        <f ca="1">'Pole Vault'!C2</f>
        <v>Pole Vault</v>
      </c>
      <c r="G46" s="321"/>
      <c r="H46" s="322"/>
      <c r="I46" s="323"/>
      <c r="K46" s="320" t="str">
        <f ca="1">'Shot Put'!C2</f>
        <v>Shot Put</v>
      </c>
      <c r="L46" s="321"/>
      <c r="M46" s="322"/>
      <c r="N46" s="323"/>
    </row>
    <row r="47" spans="1:14" ht="12" customHeight="1" thickBot="1">
      <c r="A47" s="136" t="s">
        <v>5</v>
      </c>
      <c r="B47" s="137" t="s">
        <v>1</v>
      </c>
      <c r="C47" s="216" t="s">
        <v>43</v>
      </c>
      <c r="D47" s="138" t="s">
        <v>41</v>
      </c>
      <c r="F47" s="136" t="s">
        <v>5</v>
      </c>
      <c r="G47" s="137" t="s">
        <v>1</v>
      </c>
      <c r="H47" s="216" t="s">
        <v>43</v>
      </c>
      <c r="I47" s="138" t="s">
        <v>41</v>
      </c>
      <c r="K47" s="136" t="s">
        <v>5</v>
      </c>
      <c r="L47" s="137" t="s">
        <v>1</v>
      </c>
      <c r="M47" s="216" t="s">
        <v>43</v>
      </c>
      <c r="N47" s="138" t="s">
        <v>40</v>
      </c>
    </row>
    <row r="48" spans="1:14" ht="12" customHeight="1">
      <c r="A48" s="132">
        <v>1</v>
      </c>
      <c r="B48" s="133" t="str">
        <f ca="1">'High Jump'!$H35</f>
        <v>Sasha Tindall</v>
      </c>
      <c r="C48" s="133" t="str">
        <f ca="1">'High Jump'!$I35</f>
        <v>Sandringham</v>
      </c>
      <c r="D48" s="134">
        <f ca="1">'High Jump'!$K35</f>
        <v>1.51</v>
      </c>
      <c r="F48" s="132">
        <v>1</v>
      </c>
      <c r="G48" s="133" t="str">
        <f ca="1">'Pole Vault'!$H35</f>
        <v>Imogen Hedges</v>
      </c>
      <c r="H48" s="133" t="str">
        <f ca="1">'Pole Vault'!$I35</f>
        <v>Beaumont</v>
      </c>
      <c r="I48" s="134">
        <f ca="1">'Pole Vault'!$K35</f>
        <v>1.65</v>
      </c>
      <c r="K48" s="132">
        <v>1</v>
      </c>
      <c r="L48" s="133" t="str">
        <f ca="1">'Shot Put'!$H35</f>
        <v>Keira Lake-Bryan</v>
      </c>
      <c r="M48" s="133" t="str">
        <f ca="1">'Shot Put'!$I35</f>
        <v>Queenswood</v>
      </c>
      <c r="N48" s="134">
        <f ca="1">'Shot Put'!$K35</f>
        <v>9.9</v>
      </c>
    </row>
    <row r="49" spans="1:14" ht="12" customHeight="1">
      <c r="A49" s="113">
        <v>2</v>
      </c>
      <c r="B49" s="115" t="str">
        <f ca="1">'High Jump'!$H36</f>
        <v>Rosie Hammond</v>
      </c>
      <c r="C49" s="217" t="str">
        <f ca="1">'High Jump'!$I36</f>
        <v>St Michaels Catholic High School</v>
      </c>
      <c r="D49" s="116">
        <f ca="1">'High Jump'!$K36</f>
        <v>1.48</v>
      </c>
      <c r="F49" s="113">
        <v>2</v>
      </c>
      <c r="G49" s="115" t="str">
        <f ca="1">'Pole Vault'!$H36</f>
        <v/>
      </c>
      <c r="H49" s="217" t="str">
        <f ca="1">'Pole Vault'!$I36</f>
        <v/>
      </c>
      <c r="I49" s="116">
        <f ca="1">'Pole Vault'!$K36</f>
        <v>0</v>
      </c>
      <c r="K49" s="113">
        <v>2</v>
      </c>
      <c r="L49" s="115" t="str">
        <f ca="1">'Shot Put'!$H36</f>
        <v>Taylor-Shattar Smith</v>
      </c>
      <c r="M49" s="217" t="str">
        <f ca="1">'Shot Put'!$I36</f>
        <v>The Adeyfield Academy</v>
      </c>
      <c r="N49" s="116">
        <f ca="1">'Shot Put'!$K36</f>
        <v>9.44</v>
      </c>
    </row>
    <row r="50" spans="1:14" ht="12" customHeight="1" thickBot="1">
      <c r="A50" s="135">
        <v>3</v>
      </c>
      <c r="B50" s="144" t="str">
        <f ca="1">'High Jump'!$H37</f>
        <v xml:space="preserve">Ella  Marchant </v>
      </c>
      <c r="C50" s="218" t="str">
        <f ca="1">'High Jump'!$I37</f>
        <v xml:space="preserve">St Albans Girls School </v>
      </c>
      <c r="D50" s="143">
        <f ca="1">'High Jump'!$K37</f>
        <v>1.4</v>
      </c>
      <c r="F50" s="135">
        <v>3</v>
      </c>
      <c r="G50" s="144" t="str">
        <f ca="1">'Pole Vault'!$H37</f>
        <v/>
      </c>
      <c r="H50" s="218" t="str">
        <f ca="1">'Pole Vault'!$I37</f>
        <v/>
      </c>
      <c r="I50" s="143">
        <f ca="1">'Pole Vault'!$K37</f>
        <v>0</v>
      </c>
      <c r="K50" s="135">
        <v>3</v>
      </c>
      <c r="L50" s="144" t="str">
        <f ca="1">'Shot Put'!$H37</f>
        <v>Bibi Fisher</v>
      </c>
      <c r="M50" s="218" t="str">
        <f ca="1">'Shot Put'!$I37</f>
        <v xml:space="preserve">St Albans High School For Girls </v>
      </c>
      <c r="N50" s="143">
        <f ca="1">'Shot Put'!$K37</f>
        <v>8.9499999999999993</v>
      </c>
    </row>
    <row r="51" spans="1:14" ht="12" customHeight="1">
      <c r="A51" s="131">
        <v>4</v>
      </c>
      <c r="B51" s="123" t="str">
        <f ca="1">'High Jump'!$H38</f>
        <v>Eniola  Opaleye</v>
      </c>
      <c r="C51" s="219" t="str">
        <f ca="1">'High Jump'!$I38</f>
        <v>Habs Girls</v>
      </c>
      <c r="D51" s="128">
        <f ca="1">'High Jump'!$K38</f>
        <v>1.4</v>
      </c>
      <c r="F51" s="131">
        <v>4</v>
      </c>
      <c r="G51" s="123" t="str">
        <f ca="1">'Pole Vault'!$H38</f>
        <v/>
      </c>
      <c r="H51" s="219" t="str">
        <f ca="1">'Pole Vault'!$I38</f>
        <v/>
      </c>
      <c r="I51" s="128">
        <f ca="1">'Pole Vault'!$K38</f>
        <v>0</v>
      </c>
      <c r="K51" s="131">
        <v>4</v>
      </c>
      <c r="L51" s="123" t="str">
        <f ca="1">'Shot Put'!$H38</f>
        <v>Maya Kearvell</v>
      </c>
      <c r="M51" s="219" t="str">
        <f ca="1">'Shot Put'!$I38</f>
        <v>Berkhamsted</v>
      </c>
      <c r="N51" s="128">
        <f ca="1">'Shot Put'!$K38</f>
        <v>8.8800000000000008</v>
      </c>
    </row>
    <row r="52" spans="1:14" ht="12" customHeight="1">
      <c r="A52" s="122">
        <v>5</v>
      </c>
      <c r="B52" s="139" t="str">
        <f ca="1">'High Jump'!$H39</f>
        <v>Lucy Rawlings</v>
      </c>
      <c r="C52" s="220" t="str">
        <f ca="1">'High Jump'!$I39</f>
        <v>RMS</v>
      </c>
      <c r="D52" s="140">
        <f ca="1">'High Jump'!$K39</f>
        <v>1.4</v>
      </c>
      <c r="F52" s="122">
        <v>5</v>
      </c>
      <c r="G52" s="139" t="str">
        <f ca="1">'Pole Vault'!$H39</f>
        <v/>
      </c>
      <c r="H52" s="220" t="str">
        <f ca="1">'Pole Vault'!$I39</f>
        <v/>
      </c>
      <c r="I52" s="140">
        <f ca="1">'Pole Vault'!$K39</f>
        <v>0</v>
      </c>
      <c r="K52" s="122">
        <v>5</v>
      </c>
      <c r="L52" s="139" t="str">
        <f ca="1">'Shot Put'!$H39</f>
        <v>Isobel Wall</v>
      </c>
      <c r="M52" s="220" t="str">
        <f ca="1">'Shot Put'!$I39</f>
        <v>Roundwood Park School</v>
      </c>
      <c r="N52" s="140">
        <f ca="1">'Shot Put'!$K39</f>
        <v>8.75</v>
      </c>
    </row>
    <row r="53" spans="1:14" ht="12" customHeight="1">
      <c r="A53" s="122">
        <v>6</v>
      </c>
      <c r="B53" s="139" t="str">
        <f ca="1">'High Jump'!$H40</f>
        <v>Dyllis Osei - Agyemang</v>
      </c>
      <c r="C53" s="220" t="str">
        <f ca="1">'High Jump'!$I40</f>
        <v>Bishop's Hatfield Girls' School</v>
      </c>
      <c r="D53" s="140">
        <f ca="1">'High Jump'!$K40</f>
        <v>1.35</v>
      </c>
      <c r="F53" s="122">
        <v>6</v>
      </c>
      <c r="G53" s="139" t="str">
        <f ca="1">'Pole Vault'!$H40</f>
        <v/>
      </c>
      <c r="H53" s="220" t="str">
        <f ca="1">'Pole Vault'!$I40</f>
        <v/>
      </c>
      <c r="I53" s="140">
        <f ca="1">'Pole Vault'!$K40</f>
        <v>0</v>
      </c>
      <c r="K53" s="122">
        <v>6</v>
      </c>
      <c r="L53" s="139" t="str">
        <f ca="1">'Shot Put'!$H40</f>
        <v>Diana Jeddad</v>
      </c>
      <c r="M53" s="220" t="str">
        <f ca="1">'Shot Put'!$I40</f>
        <v>Beaumont</v>
      </c>
      <c r="N53" s="140">
        <f ca="1">'Shot Put'!$K40</f>
        <v>8.07</v>
      </c>
    </row>
    <row r="54" spans="1:14" ht="12" customHeight="1">
      <c r="A54" s="122">
        <v>7</v>
      </c>
      <c r="B54" s="139" t="str">
        <f ca="1">'High Jump'!$H41</f>
        <v>Phoebe Molnar</v>
      </c>
      <c r="C54" s="220" t="str">
        <f ca="1">'High Jump'!$I41</f>
        <v>JFK</v>
      </c>
      <c r="D54" s="140">
        <f ca="1">'High Jump'!$K41</f>
        <v>1.35</v>
      </c>
      <c r="F54" s="122">
        <v>7</v>
      </c>
      <c r="G54" s="139" t="str">
        <f ca="1">'Pole Vault'!$H41</f>
        <v/>
      </c>
      <c r="H54" s="220" t="str">
        <f ca="1">'Pole Vault'!$I41</f>
        <v/>
      </c>
      <c r="I54" s="140">
        <f ca="1">'Pole Vault'!$K41</f>
        <v>0</v>
      </c>
      <c r="K54" s="122">
        <v>7</v>
      </c>
      <c r="L54" s="139" t="str">
        <f ca="1">'Shot Put'!$H41</f>
        <v>Anneliesse Agbanyo</v>
      </c>
      <c r="M54" s="220" t="str">
        <f ca="1">'Shot Put'!$I41</f>
        <v>Bishop's Hatfield Girls' School</v>
      </c>
      <c r="N54" s="140">
        <f ca="1">'Shot Put'!$K41</f>
        <v>7.32</v>
      </c>
    </row>
    <row r="55" spans="1:14" ht="12" customHeight="1" thickBot="1">
      <c r="A55" s="124">
        <v>8</v>
      </c>
      <c r="B55" s="141" t="str">
        <f ca="1">'High Jump'!$H42</f>
        <v>Isla Doubal</v>
      </c>
      <c r="C55" s="221" t="str">
        <f ca="1">'High Jump'!$I42</f>
        <v>Berkhamsted</v>
      </c>
      <c r="D55" s="142">
        <f ca="1">'High Jump'!$K42</f>
        <v>1.35</v>
      </c>
      <c r="F55" s="124">
        <v>8</v>
      </c>
      <c r="G55" s="141" t="str">
        <f ca="1">'Pole Vault'!$H42</f>
        <v/>
      </c>
      <c r="H55" s="221" t="str">
        <f ca="1">'Pole Vault'!$I42</f>
        <v/>
      </c>
      <c r="I55" s="142">
        <f ca="1">'Pole Vault'!$K42</f>
        <v>0</v>
      </c>
      <c r="K55" s="124">
        <v>8</v>
      </c>
      <c r="L55" s="141" t="str">
        <f ca="1">'Shot Put'!$H42</f>
        <v>Natalie Worsley</v>
      </c>
      <c r="M55" s="221" t="str">
        <f ca="1">'Shot Put'!$I42</f>
        <v>Parmiter's School</v>
      </c>
      <c r="N55" s="142">
        <f ca="1">'Shot Put'!$K42</f>
        <v>7.06</v>
      </c>
    </row>
    <row r="56" spans="1:14" ht="12" customHeight="1" thickBot="1"/>
    <row r="57" spans="1:14" s="111" customFormat="1" ht="21.95" customHeight="1" thickBot="1">
      <c r="A57" s="320" t="str">
        <f ca="1">Discus!C2</f>
        <v>Discus</v>
      </c>
      <c r="B57" s="321"/>
      <c r="C57" s="322"/>
      <c r="D57" s="323"/>
      <c r="F57" s="320" t="str">
        <f ca="1">Javelin!C2</f>
        <v>Javelin</v>
      </c>
      <c r="G57" s="321"/>
      <c r="H57" s="322"/>
      <c r="I57" s="323"/>
      <c r="K57" s="320" t="str">
        <f ca="1">Hammer!C2</f>
        <v>Hammer</v>
      </c>
      <c r="L57" s="321"/>
      <c r="M57" s="322"/>
      <c r="N57" s="323"/>
    </row>
    <row r="58" spans="1:14" ht="12" customHeight="1" thickBot="1">
      <c r="A58" s="136" t="s">
        <v>5</v>
      </c>
      <c r="B58" s="137" t="s">
        <v>1</v>
      </c>
      <c r="C58" s="216" t="s">
        <v>43</v>
      </c>
      <c r="D58" s="138" t="s">
        <v>40</v>
      </c>
      <c r="F58" s="136" t="s">
        <v>5</v>
      </c>
      <c r="G58" s="137" t="s">
        <v>1</v>
      </c>
      <c r="H58" s="216" t="s">
        <v>43</v>
      </c>
      <c r="I58" s="138" t="s">
        <v>40</v>
      </c>
      <c r="K58" s="136" t="s">
        <v>5</v>
      </c>
      <c r="L58" s="137" t="s">
        <v>1</v>
      </c>
      <c r="M58" s="216" t="s">
        <v>43</v>
      </c>
      <c r="N58" s="138" t="s">
        <v>40</v>
      </c>
    </row>
    <row r="59" spans="1:14" ht="12" customHeight="1">
      <c r="A59" s="132">
        <v>1</v>
      </c>
      <c r="B59" s="133" t="str">
        <f ca="1">Discus!$H35</f>
        <v>Emma Mitzova</v>
      </c>
      <c r="C59" s="133" t="str">
        <f ca="1">Discus!$I35</f>
        <v>Habs Girls</v>
      </c>
      <c r="D59" s="134">
        <f ca="1">Discus!$K35</f>
        <v>23.15</v>
      </c>
      <c r="F59" s="132">
        <v>1</v>
      </c>
      <c r="G59" s="133" t="str">
        <f ca="1">Javelin!$H35</f>
        <v>Issy Hawks</v>
      </c>
      <c r="H59" s="133" t="str">
        <f ca="1">Javelin!$I35</f>
        <v xml:space="preserve">St Albans High School For Girls </v>
      </c>
      <c r="I59" s="134">
        <f ca="1">Javelin!$K35</f>
        <v>28.67</v>
      </c>
      <c r="K59" s="132">
        <v>1</v>
      </c>
      <c r="L59" s="133" t="str">
        <f ca="1">Hammer!$H35</f>
        <v>Keira Lake-Bryan</v>
      </c>
      <c r="M59" s="133" t="str">
        <f ca="1">Hammer!$I35</f>
        <v>Queenswood</v>
      </c>
      <c r="N59" s="134">
        <f ca="1">Hammer!$K35</f>
        <v>38.909999999999997</v>
      </c>
    </row>
    <row r="60" spans="1:14" ht="12" customHeight="1">
      <c r="A60" s="113">
        <v>2</v>
      </c>
      <c r="B60" s="115" t="str">
        <f ca="1">Discus!$H36</f>
        <v>Taylor-Shattar Smith</v>
      </c>
      <c r="C60" s="217" t="str">
        <f ca="1">Discus!$I36</f>
        <v>The Adeyfield Academy</v>
      </c>
      <c r="D60" s="116">
        <f ca="1">Discus!$K36</f>
        <v>22.62</v>
      </c>
      <c r="F60" s="113">
        <v>2</v>
      </c>
      <c r="G60" s="115" t="str">
        <f ca="1">Javelin!$H36</f>
        <v>Olive Mitchell</v>
      </c>
      <c r="H60" s="217" t="str">
        <f ca="1">Javelin!$I36</f>
        <v>RMS</v>
      </c>
      <c r="I60" s="116">
        <f ca="1">Javelin!$K36</f>
        <v>26.49</v>
      </c>
      <c r="K60" s="113">
        <v>2</v>
      </c>
      <c r="L60" s="115" t="str">
        <f ca="1">Hammer!$H36</f>
        <v>Abi Conway</v>
      </c>
      <c r="M60" s="217" t="str">
        <f ca="1">Hammer!$I36</f>
        <v>St C Danes</v>
      </c>
      <c r="N60" s="116">
        <f ca="1">Hammer!$K36</f>
        <v>30.86</v>
      </c>
    </row>
    <row r="61" spans="1:14" ht="12" customHeight="1" thickBot="1">
      <c r="A61" s="135">
        <v>3</v>
      </c>
      <c r="B61" s="144" t="str">
        <f ca="1">Discus!$H37</f>
        <v>Hannah Johnson</v>
      </c>
      <c r="C61" s="218" t="str">
        <f ca="1">Discus!$I37</f>
        <v>Dame Alice Owens</v>
      </c>
      <c r="D61" s="143">
        <f ca="1">Discus!$K37</f>
        <v>19.87</v>
      </c>
      <c r="F61" s="135">
        <v>3</v>
      </c>
      <c r="G61" s="144" t="str">
        <f ca="1">Javelin!$H37</f>
        <v>Willow Dench</v>
      </c>
      <c r="H61" s="218" t="str">
        <f ca="1">Javelin!$I37</f>
        <v>Queenswood</v>
      </c>
      <c r="I61" s="143">
        <f ca="1">Javelin!$K37</f>
        <v>23.1</v>
      </c>
      <c r="K61" s="135">
        <v>3</v>
      </c>
      <c r="L61" s="144" t="str">
        <f ca="1">Hammer!$H37</f>
        <v>Arabella  Ashby</v>
      </c>
      <c r="M61" s="218" t="str">
        <f ca="1">Hammer!$I37</f>
        <v>Bishop's Hatfield Girls' School</v>
      </c>
      <c r="N61" s="143">
        <f ca="1">Hammer!$K37</f>
        <v>26.46</v>
      </c>
    </row>
    <row r="62" spans="1:14" ht="12" customHeight="1">
      <c r="A62" s="131">
        <v>4</v>
      </c>
      <c r="B62" s="123" t="str">
        <f ca="1">Discus!$H38</f>
        <v>Arabella  Ashby</v>
      </c>
      <c r="C62" s="219" t="str">
        <f ca="1">Discus!$I38</f>
        <v>Bishop's Hatfield Girls' School</v>
      </c>
      <c r="D62" s="128">
        <f ca="1">Discus!$K38</f>
        <v>19.86</v>
      </c>
      <c r="F62" s="131">
        <v>4</v>
      </c>
      <c r="G62" s="123" t="str">
        <f ca="1">Javelin!$H38</f>
        <v xml:space="preserve">Olivia  Wood </v>
      </c>
      <c r="H62" s="219" t="str">
        <f ca="1">Javelin!$I38</f>
        <v xml:space="preserve">Katherine Warington </v>
      </c>
      <c r="I62" s="128">
        <f ca="1">Javelin!$K38</f>
        <v>17.27</v>
      </c>
      <c r="K62" s="131">
        <v>4</v>
      </c>
      <c r="L62" s="123" t="str">
        <f ca="1">Hammer!$H38</f>
        <v/>
      </c>
      <c r="M62" s="219" t="str">
        <f ca="1">Hammer!$I38</f>
        <v/>
      </c>
      <c r="N62" s="128">
        <f ca="1">Hammer!$K38</f>
        <v>0</v>
      </c>
    </row>
    <row r="63" spans="1:14" ht="12" customHeight="1">
      <c r="A63" s="122">
        <v>5</v>
      </c>
      <c r="B63" s="139" t="str">
        <f ca="1">Discus!$H39</f>
        <v>Anneliesse Agbanyo</v>
      </c>
      <c r="C63" s="220" t="str">
        <f ca="1">Discus!$I39</f>
        <v>Bishop's Hatfield Girls' School</v>
      </c>
      <c r="D63" s="140">
        <f ca="1">Discus!$K39</f>
        <v>17.43</v>
      </c>
      <c r="F63" s="122">
        <v>5</v>
      </c>
      <c r="G63" s="139" t="str">
        <f ca="1">Javelin!$H39</f>
        <v>Diana Jeddad</v>
      </c>
      <c r="H63" s="220" t="str">
        <f ca="1">Javelin!$I39</f>
        <v>Beaumont</v>
      </c>
      <c r="I63" s="140">
        <f ca="1">Javelin!$K39</f>
        <v>16.510000000000002</v>
      </c>
      <c r="K63" s="122">
        <v>5</v>
      </c>
      <c r="L63" s="139" t="str">
        <f ca="1">Hammer!$H39</f>
        <v/>
      </c>
      <c r="M63" s="220" t="str">
        <f ca="1">Hammer!$I39</f>
        <v/>
      </c>
      <c r="N63" s="140">
        <f ca="1">Hammer!$K39</f>
        <v>0</v>
      </c>
    </row>
    <row r="64" spans="1:14" ht="12" customHeight="1">
      <c r="A64" s="122">
        <v>6</v>
      </c>
      <c r="B64" s="139" t="str">
        <f ca="1">Discus!$H40</f>
        <v/>
      </c>
      <c r="C64" s="220" t="str">
        <f ca="1">Discus!$I40</f>
        <v/>
      </c>
      <c r="D64" s="140">
        <f ca="1">Discus!$K40</f>
        <v>0</v>
      </c>
      <c r="F64" s="122">
        <v>6</v>
      </c>
      <c r="G64" s="139" t="str">
        <f ca="1">Javelin!$H40</f>
        <v/>
      </c>
      <c r="H64" s="220" t="str">
        <f ca="1">Javelin!$I40</f>
        <v/>
      </c>
      <c r="I64" s="140">
        <f ca="1">Javelin!$K40</f>
        <v>0</v>
      </c>
      <c r="K64" s="122">
        <v>6</v>
      </c>
      <c r="L64" s="139" t="str">
        <f ca="1">Hammer!$H40</f>
        <v/>
      </c>
      <c r="M64" s="220" t="str">
        <f ca="1">Hammer!$I40</f>
        <v/>
      </c>
      <c r="N64" s="140">
        <f ca="1">Hammer!$K40</f>
        <v>0</v>
      </c>
    </row>
    <row r="65" spans="1:14" ht="12" customHeight="1">
      <c r="A65" s="122">
        <v>7</v>
      </c>
      <c r="B65" s="139" t="str">
        <f ca="1">Discus!$H41</f>
        <v/>
      </c>
      <c r="C65" s="220" t="str">
        <f ca="1">Discus!$I41</f>
        <v/>
      </c>
      <c r="D65" s="140">
        <f ca="1">Discus!$K41</f>
        <v>0</v>
      </c>
      <c r="F65" s="122">
        <v>7</v>
      </c>
      <c r="G65" s="139" t="str">
        <f ca="1">Javelin!$H41</f>
        <v/>
      </c>
      <c r="H65" s="220" t="str">
        <f ca="1">Javelin!$I41</f>
        <v/>
      </c>
      <c r="I65" s="140">
        <f ca="1">Javelin!$K41</f>
        <v>0</v>
      </c>
      <c r="K65" s="122">
        <v>7</v>
      </c>
      <c r="L65" s="139" t="str">
        <f ca="1">Hammer!$H41</f>
        <v/>
      </c>
      <c r="M65" s="220" t="str">
        <f ca="1">Hammer!$I41</f>
        <v/>
      </c>
      <c r="N65" s="140">
        <f ca="1">Hammer!$K41</f>
        <v>0</v>
      </c>
    </row>
    <row r="66" spans="1:14" ht="12" customHeight="1" thickBot="1">
      <c r="A66" s="124">
        <v>8</v>
      </c>
      <c r="B66" s="141" t="str">
        <f ca="1">Discus!$H42</f>
        <v/>
      </c>
      <c r="C66" s="221" t="str">
        <f ca="1">Discus!$I42</f>
        <v/>
      </c>
      <c r="D66" s="142">
        <f ca="1">Discus!$K42</f>
        <v>0</v>
      </c>
      <c r="F66" s="124">
        <v>8</v>
      </c>
      <c r="G66" s="141" t="str">
        <f ca="1">Javelin!$H42</f>
        <v/>
      </c>
      <c r="H66" s="221" t="str">
        <f ca="1">Javelin!$I42</f>
        <v/>
      </c>
      <c r="I66" s="142">
        <f ca="1">Javelin!$K42</f>
        <v>0</v>
      </c>
      <c r="K66" s="124">
        <v>8</v>
      </c>
      <c r="L66" s="141" t="str">
        <f ca="1">Hammer!$H42</f>
        <v/>
      </c>
      <c r="M66" s="221" t="str">
        <f ca="1">Hammer!$I42</f>
        <v/>
      </c>
      <c r="N66" s="142">
        <f ca="1">Hammer!$K42</f>
        <v>0</v>
      </c>
    </row>
  </sheetData>
  <mergeCells count="17">
    <mergeCell ref="A24:D24"/>
    <mergeCell ref="F24:I24"/>
    <mergeCell ref="K1:N1"/>
    <mergeCell ref="F1:I1"/>
    <mergeCell ref="A1:D1"/>
    <mergeCell ref="A2:D2"/>
    <mergeCell ref="K2:N2"/>
    <mergeCell ref="A13:D13"/>
    <mergeCell ref="F13:I13"/>
    <mergeCell ref="A57:D57"/>
    <mergeCell ref="F57:I57"/>
    <mergeCell ref="K57:N57"/>
    <mergeCell ref="F35:I35"/>
    <mergeCell ref="K35:N35"/>
    <mergeCell ref="A46:D46"/>
    <mergeCell ref="F46:I46"/>
    <mergeCell ref="K46:N46"/>
  </mergeCells>
  <phoneticPr fontId="11" type="noConversion"/>
  <pageMargins left="0.7" right="0.7" top="0.75" bottom="0.75" header="0.3" footer="0.3"/>
  <pageSetup paperSize="9" scale="4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U2" zoomScale="125" zoomScaleNormal="125" workbookViewId="0">
      <selection activeCell="AD13" sqref="AD13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44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56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58"/>
      <c r="K3" s="259"/>
      <c r="L3" s="174" t="str">
        <f>IF($K3=$D$40,"Equal",IF($K3&lt;$D$40,IF($K3&gt;0,"NEW","" )," "))</f>
        <v/>
      </c>
      <c r="M3" s="175" t="str">
        <f>IF($K3&lt;=$D$41,IF($K3&gt;0,"YES","" )," ")</f>
        <v/>
      </c>
      <c r="N3" s="176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/>
      <c r="AA3" s="268"/>
      <c r="AB3" s="269"/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/>
      </c>
      <c r="I4" s="13" t="str">
        <f t="shared" si="1"/>
        <v/>
      </c>
      <c r="J4" s="260"/>
      <c r="K4" s="261"/>
      <c r="L4" s="177" t="str">
        <f t="shared" ref="L4:L42" si="3">IF($K4=$D$40,"Equal",IF($K4&lt;$D$40,IF($K4&gt;0,"NEW","" )," "))</f>
        <v/>
      </c>
      <c r="M4" s="178" t="str">
        <f t="shared" ref="M4:M42" si="4">IF($K4&lt;=$D$41,IF($K4&gt;0,"YES","" )," ")</f>
        <v/>
      </c>
      <c r="N4" s="179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400"/>
      <c r="U4" s="387" t="s">
        <v>20</v>
      </c>
      <c r="V4" s="388"/>
      <c r="W4" s="388"/>
      <c r="X4" s="389"/>
      <c r="Y4" s="390"/>
      <c r="Z4" s="267"/>
      <c r="AA4" s="268"/>
      <c r="AB4" s="269"/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/>
      </c>
      <c r="I5" s="13" t="str">
        <f t="shared" si="1"/>
        <v/>
      </c>
      <c r="J5" s="260"/>
      <c r="K5" s="261"/>
      <c r="L5" s="177" t="str">
        <f t="shared" si="3"/>
        <v/>
      </c>
      <c r="M5" s="178" t="str">
        <f t="shared" si="4"/>
        <v/>
      </c>
      <c r="N5" s="179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400"/>
      <c r="U5" s="354"/>
      <c r="V5" s="355"/>
      <c r="W5" s="355"/>
      <c r="X5" s="356"/>
      <c r="Y5" s="390"/>
      <c r="Z5" s="267"/>
      <c r="AA5" s="268"/>
      <c r="AB5" s="269"/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/>
      </c>
      <c r="I6" s="13" t="str">
        <f t="shared" si="1"/>
        <v/>
      </c>
      <c r="J6" s="260"/>
      <c r="K6" s="261"/>
      <c r="L6" s="177" t="str">
        <f t="shared" si="3"/>
        <v/>
      </c>
      <c r="M6" s="178" t="str">
        <f t="shared" si="4"/>
        <v/>
      </c>
      <c r="N6" s="179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400"/>
      <c r="U6" s="357"/>
      <c r="V6" s="358"/>
      <c r="W6" s="358"/>
      <c r="X6" s="359"/>
      <c r="Y6" s="390"/>
      <c r="Z6" s="267"/>
      <c r="AA6" s="268"/>
      <c r="AB6" s="269"/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/>
      </c>
      <c r="I7" s="13" t="str">
        <f t="shared" si="1"/>
        <v/>
      </c>
      <c r="J7" s="260"/>
      <c r="K7" s="261"/>
      <c r="L7" s="177" t="str">
        <f t="shared" si="3"/>
        <v/>
      </c>
      <c r="M7" s="178" t="str">
        <f t="shared" si="4"/>
        <v/>
      </c>
      <c r="N7" s="179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400"/>
      <c r="U7" s="351" t="s">
        <v>52</v>
      </c>
      <c r="V7" s="352"/>
      <c r="W7" s="352"/>
      <c r="X7" s="353"/>
      <c r="Y7" s="390"/>
      <c r="Z7" s="267"/>
      <c r="AA7" s="268"/>
      <c r="AB7" s="269"/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400"/>
      <c r="U8" s="354"/>
      <c r="V8" s="355"/>
      <c r="W8" s="355"/>
      <c r="X8" s="356"/>
      <c r="Y8" s="390"/>
      <c r="Z8" s="267"/>
      <c r="AA8" s="268"/>
      <c r="AB8" s="269"/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400"/>
      <c r="U9" s="357"/>
      <c r="V9" s="358"/>
      <c r="W9" s="358"/>
      <c r="X9" s="359"/>
      <c r="Y9" s="390"/>
      <c r="Z9" s="267"/>
      <c r="AA9" s="268"/>
      <c r="AB9" s="269"/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/>
      <c r="AA10" s="268"/>
      <c r="AB10" s="269"/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/>
      </c>
      <c r="I11" s="16" t="str">
        <f t="shared" si="1"/>
        <v/>
      </c>
      <c r="J11" s="286"/>
      <c r="K11" s="259"/>
      <c r="L11" s="174" t="str">
        <f t="shared" si="3"/>
        <v/>
      </c>
      <c r="M11" s="175" t="str">
        <f t="shared" si="4"/>
        <v/>
      </c>
      <c r="N11" s="176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/>
      <c r="AA11" s="268"/>
      <c r="AB11" s="269"/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/>
      </c>
      <c r="I12" s="13" t="str">
        <f t="shared" si="1"/>
        <v/>
      </c>
      <c r="J12" s="260"/>
      <c r="K12" s="261"/>
      <c r="L12" s="177" t="str">
        <f t="shared" si="3"/>
        <v/>
      </c>
      <c r="M12" s="178" t="str">
        <f t="shared" si="4"/>
        <v/>
      </c>
      <c r="N12" s="179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400"/>
      <c r="U12" s="357"/>
      <c r="V12" s="358"/>
      <c r="W12" s="358"/>
      <c r="X12" s="359"/>
      <c r="Y12" s="390"/>
      <c r="Z12" s="267"/>
      <c r="AA12" s="268"/>
      <c r="AB12" s="269"/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/>
      </c>
      <c r="I13" s="13" t="str">
        <f t="shared" si="1"/>
        <v/>
      </c>
      <c r="J13" s="260"/>
      <c r="K13" s="261"/>
      <c r="L13" s="177" t="str">
        <f t="shared" si="3"/>
        <v/>
      </c>
      <c r="M13" s="178" t="str">
        <f t="shared" si="4"/>
        <v/>
      </c>
      <c r="N13" s="179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400"/>
      <c r="U13" s="351" t="s">
        <v>53</v>
      </c>
      <c r="V13" s="352"/>
      <c r="W13" s="352"/>
      <c r="X13" s="353"/>
      <c r="Y13" s="390"/>
      <c r="Z13" s="267"/>
      <c r="AA13" s="268"/>
      <c r="AB13" s="269"/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/>
      </c>
      <c r="I14" s="13" t="str">
        <f t="shared" si="1"/>
        <v/>
      </c>
      <c r="J14" s="260"/>
      <c r="K14" s="261"/>
      <c r="L14" s="177" t="str">
        <f t="shared" si="3"/>
        <v/>
      </c>
      <c r="M14" s="178" t="str">
        <f t="shared" si="4"/>
        <v/>
      </c>
      <c r="N14" s="179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400"/>
      <c r="U14" s="354"/>
      <c r="V14" s="355"/>
      <c r="W14" s="355"/>
      <c r="X14" s="356"/>
      <c r="Y14" s="390"/>
      <c r="Z14" s="267"/>
      <c r="AA14" s="268"/>
      <c r="AB14" s="269"/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400"/>
      <c r="U15" s="357"/>
      <c r="V15" s="358"/>
      <c r="W15" s="358"/>
      <c r="X15" s="359"/>
      <c r="Y15" s="390"/>
      <c r="Z15" s="267"/>
      <c r="AA15" s="268"/>
      <c r="AB15" s="269"/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400"/>
      <c r="U16" s="351" t="s">
        <v>54</v>
      </c>
      <c r="V16" s="352"/>
      <c r="W16" s="352"/>
      <c r="X16" s="353"/>
      <c r="Y16" s="390"/>
      <c r="Z16" s="267"/>
      <c r="AA16" s="268"/>
      <c r="AB16" s="269"/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400"/>
      <c r="U17" s="354"/>
      <c r="V17" s="355"/>
      <c r="W17" s="355"/>
      <c r="X17" s="356"/>
      <c r="Y17" s="390"/>
      <c r="Z17" s="267"/>
      <c r="AA17" s="268"/>
      <c r="AB17" s="269"/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400"/>
      <c r="U18" s="357"/>
      <c r="V18" s="358"/>
      <c r="W18" s="358"/>
      <c r="X18" s="359"/>
      <c r="Y18" s="390"/>
      <c r="Z18" s="267"/>
      <c r="AA18" s="268"/>
      <c r="AB18" s="269"/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/>
      <c r="AA19" s="268"/>
      <c r="AB19" s="269"/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400"/>
      <c r="U20" s="354"/>
      <c r="V20" s="355"/>
      <c r="W20" s="355"/>
      <c r="X20" s="356"/>
      <c r="Y20" s="390"/>
      <c r="Z20" s="267"/>
      <c r="AA20" s="268"/>
      <c r="AB20" s="269"/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400"/>
      <c r="U21" s="357"/>
      <c r="V21" s="358"/>
      <c r="W21" s="358"/>
      <c r="X21" s="359"/>
      <c r="Y21" s="390"/>
      <c r="Z21" s="267"/>
      <c r="AA21" s="268"/>
      <c r="AB21" s="269"/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400"/>
      <c r="U22" s="360"/>
      <c r="V22" s="361"/>
      <c r="W22" s="361"/>
      <c r="X22" s="362"/>
      <c r="Y22" s="390"/>
      <c r="Z22" s="267"/>
      <c r="AA22" s="268"/>
      <c r="AB22" s="269"/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400"/>
      <c r="U23" s="363"/>
      <c r="V23" s="364"/>
      <c r="W23" s="364"/>
      <c r="X23" s="365"/>
      <c r="Y23" s="390"/>
      <c r="Z23" s="267"/>
      <c r="AA23" s="268"/>
      <c r="AB23" s="269"/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400"/>
      <c r="U24" s="366"/>
      <c r="V24" s="367"/>
      <c r="W24" s="367"/>
      <c r="X24" s="368"/>
      <c r="Y24" s="390"/>
      <c r="Z24" s="267"/>
      <c r="AA24" s="268"/>
      <c r="AB24" s="269"/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/>
      <c r="AA25" s="268"/>
      <c r="AB25" s="269"/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/>
      <c r="AA26" s="268"/>
      <c r="AB26" s="269"/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/>
      <c r="AA27" s="268"/>
      <c r="AB27" s="269"/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400"/>
      <c r="U28" s="360"/>
      <c r="V28" s="361"/>
      <c r="W28" s="361"/>
      <c r="X28" s="362"/>
      <c r="Y28" s="390"/>
      <c r="Z28" s="267"/>
      <c r="AA28" s="268"/>
      <c r="AB28" s="269"/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400"/>
      <c r="U29" s="363"/>
      <c r="V29" s="364"/>
      <c r="W29" s="364"/>
      <c r="X29" s="365"/>
      <c r="Y29" s="390"/>
      <c r="Z29" s="267"/>
      <c r="AA29" s="268"/>
      <c r="AB29" s="269"/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400"/>
      <c r="U30" s="378"/>
      <c r="V30" s="379"/>
      <c r="W30" s="379"/>
      <c r="X30" s="380"/>
      <c r="Y30" s="390"/>
      <c r="Z30" s="267"/>
      <c r="AA30" s="268"/>
      <c r="AB30" s="269"/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400"/>
      <c r="U31" s="48"/>
      <c r="V31" s="48"/>
      <c r="W31" s="48"/>
      <c r="Y31" s="390"/>
      <c r="Z31" s="267"/>
      <c r="AA31" s="268"/>
      <c r="AB31" s="269"/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400"/>
      <c r="U32" s="381" t="str">
        <f>C2&amp;" Finalists"</f>
        <v>400m Hurdles Finalists</v>
      </c>
      <c r="V32" s="382"/>
      <c r="W32" s="382"/>
      <c r="X32" s="383"/>
      <c r="Y32" s="390"/>
      <c r="Z32" s="267"/>
      <c r="AA32" s="268"/>
      <c r="AB32" s="269"/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/>
      <c r="AA33" s="268"/>
      <c r="AB33" s="269"/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70"/>
      <c r="AA34" s="271"/>
      <c r="AB34" s="272"/>
    </row>
    <row r="35" spans="1:29" ht="9.9499999999999993" customHeight="1" thickBot="1">
      <c r="A35" s="333"/>
      <c r="B35" s="171">
        <v>1</v>
      </c>
      <c r="C35" s="394"/>
      <c r="D35" s="395"/>
      <c r="E35" s="336" t="str">
        <f>C2&amp;" Final"</f>
        <v>400m Hurdles Final</v>
      </c>
      <c r="G35" s="52">
        <v>1</v>
      </c>
      <c r="H35" s="53" t="str">
        <f t="shared" si="0"/>
        <v/>
      </c>
      <c r="I35" s="53" t="str">
        <f t="shared" si="1"/>
        <v/>
      </c>
      <c r="J35" s="287"/>
      <c r="K35" s="259"/>
      <c r="L35" s="174" t="str">
        <f t="shared" si="3"/>
        <v/>
      </c>
      <c r="M35" s="175" t="str">
        <f t="shared" si="4"/>
        <v/>
      </c>
      <c r="N35" s="176" t="str">
        <f t="shared" si="5"/>
        <v/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/>
      </c>
      <c r="W35" s="87" t="str">
        <f>IFERROR(INDEX($I$3:$I$34,MATCH($B35,$P$3:$P$34,0)),"")</f>
        <v/>
      </c>
      <c r="X35" s="54" t="str">
        <f>IFERROR(INDEX($J$3:$J$34,MATCH($B35,$P$3:$P$34,0)),"")</f>
        <v/>
      </c>
      <c r="Y35" s="390"/>
      <c r="Z35" s="245"/>
      <c r="AA35" s="245"/>
      <c r="AB35" s="245"/>
    </row>
    <row r="36" spans="1:29" ht="9.9499999999999993" customHeight="1" thickBo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/>
      </c>
      <c r="I36" s="211" t="str">
        <f t="shared" si="1"/>
        <v/>
      </c>
      <c r="J36" s="288"/>
      <c r="K36" s="261"/>
      <c r="L36" s="177" t="str">
        <f t="shared" si="3"/>
        <v/>
      </c>
      <c r="M36" s="178" t="str">
        <f t="shared" si="4"/>
        <v/>
      </c>
      <c r="N36" s="179" t="str">
        <f t="shared" si="5"/>
        <v/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/>
      </c>
      <c r="W36" s="209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90"/>
      <c r="Z36" s="328" t="s">
        <v>49</v>
      </c>
      <c r="AA36" s="329" t="s">
        <v>48</v>
      </c>
      <c r="AB36" s="330"/>
      <c r="AC36" s="29"/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/>
      </c>
      <c r="I37" s="212" t="str">
        <f t="shared" si="1"/>
        <v/>
      </c>
      <c r="J37" s="288"/>
      <c r="K37" s="261"/>
      <c r="L37" s="177" t="str">
        <f t="shared" si="3"/>
        <v/>
      </c>
      <c r="M37" s="178" t="str">
        <f t="shared" si="4"/>
        <v/>
      </c>
      <c r="N37" s="179" t="str">
        <f t="shared" si="5"/>
        <v/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/>
      </c>
      <c r="W37" s="209" t="str">
        <f t="shared" si="14"/>
        <v/>
      </c>
      <c r="X37" s="71" t="str">
        <f t="shared" ref="X37:X42" si="15">IFERROR(INDEX($J$3:$J$34,MATCH($B37,$P$3:$P$34,0)),"")</f>
        <v/>
      </c>
      <c r="Y37" s="390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/>
      </c>
      <c r="I38" s="213" t="str">
        <f t="shared" si="1"/>
        <v/>
      </c>
      <c r="J38" s="288"/>
      <c r="K38" s="261"/>
      <c r="L38" s="177" t="str">
        <f t="shared" si="3"/>
        <v/>
      </c>
      <c r="M38" s="178" t="str">
        <f t="shared" si="4"/>
        <v/>
      </c>
      <c r="N38" s="179" t="str">
        <f t="shared" si="5"/>
        <v/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/>
      </c>
      <c r="W38" s="209" t="str">
        <f t="shared" si="14"/>
        <v/>
      </c>
      <c r="X38" s="71" t="str">
        <f t="shared" si="15"/>
        <v/>
      </c>
      <c r="Y38" s="390"/>
      <c r="Z38" s="290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/>
      </c>
      <c r="I39" s="214" t="str">
        <f t="shared" si="1"/>
        <v/>
      </c>
      <c r="J39" s="288"/>
      <c r="K39" s="261"/>
      <c r="L39" s="177" t="str">
        <f t="shared" si="3"/>
        <v/>
      </c>
      <c r="M39" s="178" t="str">
        <f t="shared" si="4"/>
        <v/>
      </c>
      <c r="N39" s="179" t="str">
        <f t="shared" si="5"/>
        <v/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/>
      </c>
      <c r="W39" s="209" t="str">
        <f t="shared" si="14"/>
        <v/>
      </c>
      <c r="X39" s="71" t="str">
        <f t="shared" si="15"/>
        <v/>
      </c>
      <c r="Y39" s="390"/>
      <c r="Z39" s="240"/>
      <c r="AA39" s="240"/>
      <c r="AB39" s="240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10.8</v>
      </c>
      <c r="E40" s="337"/>
      <c r="G40" s="31">
        <v>6</v>
      </c>
      <c r="H40" s="41" t="str">
        <f t="shared" si="0"/>
        <v/>
      </c>
      <c r="I40" s="214" t="str">
        <f t="shared" si="1"/>
        <v/>
      </c>
      <c r="J40" s="288"/>
      <c r="K40" s="261"/>
      <c r="L40" s="177" t="str">
        <f t="shared" si="3"/>
        <v/>
      </c>
      <c r="M40" s="178" t="str">
        <f t="shared" si="4"/>
        <v/>
      </c>
      <c r="N40" s="179" t="str">
        <f t="shared" si="5"/>
        <v/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/>
      </c>
      <c r="W40" s="209" t="str">
        <f t="shared" si="14"/>
        <v/>
      </c>
      <c r="X40" s="71" t="str">
        <f t="shared" si="15"/>
        <v/>
      </c>
      <c r="Y40" s="390"/>
      <c r="Z40" s="240"/>
      <c r="AA40" s="240"/>
      <c r="AB40" s="240"/>
    </row>
    <row r="41" spans="1:29" ht="9.9499999999999993" customHeight="1">
      <c r="A41" s="333"/>
      <c r="B41" s="49">
        <v>7</v>
      </c>
      <c r="C41" s="107" t="s">
        <v>17</v>
      </c>
      <c r="D41" s="274">
        <v>11</v>
      </c>
      <c r="E41" s="337"/>
      <c r="G41" s="31">
        <v>7</v>
      </c>
      <c r="H41" s="41" t="str">
        <f t="shared" si="0"/>
        <v/>
      </c>
      <c r="I41" s="214" t="str">
        <f t="shared" si="1"/>
        <v/>
      </c>
      <c r="J41" s="288"/>
      <c r="K41" s="261"/>
      <c r="L41" s="177" t="str">
        <f t="shared" si="3"/>
        <v/>
      </c>
      <c r="M41" s="178" t="str">
        <f t="shared" si="4"/>
        <v/>
      </c>
      <c r="N41" s="179" t="str">
        <f t="shared" si="5"/>
        <v/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/>
      </c>
      <c r="W41" s="209" t="str">
        <f t="shared" si="14"/>
        <v/>
      </c>
      <c r="X41" s="71" t="str">
        <f t="shared" si="15"/>
        <v/>
      </c>
      <c r="Y41" s="390"/>
      <c r="Z41" s="240"/>
      <c r="AA41" s="240"/>
      <c r="AB41" s="240"/>
    </row>
    <row r="42" spans="1:29" ht="9.9499999999999993" customHeight="1" thickBot="1">
      <c r="A42" s="333"/>
      <c r="B42" s="51">
        <v>8</v>
      </c>
      <c r="C42" s="108" t="s">
        <v>16</v>
      </c>
      <c r="D42" s="275">
        <v>11.2</v>
      </c>
      <c r="E42" s="338"/>
      <c r="G42" s="32">
        <v>8</v>
      </c>
      <c r="H42" s="42" t="str">
        <f t="shared" si="0"/>
        <v/>
      </c>
      <c r="I42" s="215" t="str">
        <f t="shared" si="1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90"/>
      <c r="Z42" s="240"/>
      <c r="AA42" s="240"/>
      <c r="AB42" s="2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4" priority="13" operator="between">
      <formula>2.9</formula>
      <formula>3.1</formula>
    </cfRule>
    <cfRule type="cellIs" dxfId="13" priority="14" operator="between">
      <formula>1.9</formula>
      <formula>2.1</formula>
    </cfRule>
    <cfRule type="cellIs" dxfId="12" priority="15" operator="between">
      <formula>0.9</formula>
      <formula>1.1</formula>
    </cfRule>
  </conditionalFormatting>
  <conditionalFormatting sqref="O11:O18">
    <cfRule type="cellIs" dxfId="11" priority="10" operator="between">
      <formula>2.9</formula>
      <formula>3.1</formula>
    </cfRule>
    <cfRule type="cellIs" dxfId="10" priority="11" operator="between">
      <formula>1.9</formula>
      <formula>2.1</formula>
    </cfRule>
    <cfRule type="cellIs" dxfId="9" priority="12" operator="between">
      <formula>0.9</formula>
      <formula>1.1</formula>
    </cfRule>
  </conditionalFormatting>
  <conditionalFormatting sqref="O19:O26">
    <cfRule type="cellIs" dxfId="8" priority="7" operator="between">
      <formula>2.9</formula>
      <formula>3.1</formula>
    </cfRule>
    <cfRule type="cellIs" dxfId="7" priority="8" operator="between">
      <formula>1.9</formula>
      <formula>2.1</formula>
    </cfRule>
    <cfRule type="cellIs" dxfId="6" priority="9" operator="between">
      <formula>0.9</formula>
      <formula>1.1</formula>
    </cfRule>
  </conditionalFormatting>
  <conditionalFormatting sqref="O27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O35:O42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C12" zoomScale="125" zoomScaleNormal="125" workbookViewId="0">
      <selection activeCell="L30" sqref="L30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102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56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IFERROR(VLOOKUP($J3,$Z$2:$AB$34,2,0),"")</f>
        <v>Ellie May Picton</v>
      </c>
      <c r="I3" s="45" t="str">
        <f t="shared" ref="I3:I42" si="1">IFERROR(VLOOKUP($J3,$Z$2:$AB$34,3,0),"")</f>
        <v>Birchwood High School</v>
      </c>
      <c r="J3" s="258">
        <v>135</v>
      </c>
      <c r="K3" s="259">
        <v>12.41</v>
      </c>
      <c r="L3" s="174" t="str">
        <f>IF($K3=$D$40,"Equal",IF($K3&lt;$D$40,IF($K3&gt;0,"NEW","" )," "))</f>
        <v xml:space="preserve"> </v>
      </c>
      <c r="M3" s="175" t="str">
        <f>IF($K3&lt;=$D$41,IF($K3&gt;0,"YES","" )," ")</f>
        <v xml:space="preserve"> </v>
      </c>
      <c r="N3" s="176" t="str">
        <f>IF($K3&lt;=$D$42,IF($K3&gt;0,"YES","" )," ")</f>
        <v xml:space="preserve"> 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12.41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>
        <v>44</v>
      </c>
      <c r="AA3" s="268" t="s">
        <v>112</v>
      </c>
      <c r="AB3" s="277" t="s">
        <v>59</v>
      </c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>Scarlett Victory</v>
      </c>
      <c r="I4" s="13" t="str">
        <f t="shared" si="1"/>
        <v>Presdales</v>
      </c>
      <c r="J4" s="260">
        <v>381</v>
      </c>
      <c r="K4" s="261">
        <v>12.48</v>
      </c>
      <c r="L4" s="177" t="str">
        <f t="shared" ref="L4:L42" si="3">IF($K4=$D$40,"Equal",IF($K4&lt;$D$40,IF($K4&gt;0,"NEW","" )," "))</f>
        <v xml:space="preserve"> </v>
      </c>
      <c r="M4" s="178" t="str">
        <f t="shared" ref="M4:M42" si="4">IF($K4&lt;=$D$41,IF($K4&gt;0,"YES","" )," ")</f>
        <v xml:space="preserve"> </v>
      </c>
      <c r="N4" s="179" t="str">
        <f t="shared" ref="N4:N42" si="5">IF($K4&lt;=$D$42,IF($K4&gt;0,"YES","" )," ")</f>
        <v xml:space="preserve"> 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2</v>
      </c>
      <c r="Q4" s="61">
        <f t="shared" ref="Q4:Q34" si="7">IF(K4&gt;0,IF(O4=1,K4,IF(S4&lt;9-COUNTIF($O$3:$O$34,1),K4,"no")),"No Runner")</f>
        <v>12.48</v>
      </c>
      <c r="R4" s="61">
        <f t="shared" ref="R4:R34" si="8">IF(K4&gt;0,IF(O4=1,"First",K4),"No Runner")</f>
        <v>12.48</v>
      </c>
      <c r="S4" s="61">
        <f t="shared" si="2"/>
        <v>1</v>
      </c>
      <c r="T4" s="400"/>
      <c r="U4" s="387" t="s">
        <v>20</v>
      </c>
      <c r="V4" s="388"/>
      <c r="W4" s="388"/>
      <c r="X4" s="389"/>
      <c r="Y4" s="390"/>
      <c r="Z4" s="267">
        <v>135</v>
      </c>
      <c r="AA4" s="268" t="s">
        <v>135</v>
      </c>
      <c r="AB4" s="277" t="s">
        <v>136</v>
      </c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>Edythe Oughton</v>
      </c>
      <c r="I5" s="13" t="str">
        <f t="shared" si="1"/>
        <v>Hitchin Girls' School</v>
      </c>
      <c r="J5" s="260">
        <v>254</v>
      </c>
      <c r="K5" s="261">
        <v>12.6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 xml:space="preserve"> </v>
      </c>
      <c r="O5" s="60">
        <f t="shared" si="6"/>
        <v>3</v>
      </c>
      <c r="P5" s="61">
        <f>IF(K5&gt;0,IF(Q5="no","No",RANK(Q5,$Q$3:$Q$34,1)+COUNTIF($Q$3:Q5,Q5)-1),"No Runner")</f>
        <v>4</v>
      </c>
      <c r="Q5" s="61">
        <f t="shared" si="7"/>
        <v>12.6</v>
      </c>
      <c r="R5" s="61">
        <f t="shared" si="8"/>
        <v>12.6</v>
      </c>
      <c r="S5" s="61">
        <f t="shared" si="2"/>
        <v>2</v>
      </c>
      <c r="T5" s="400"/>
      <c r="U5" s="354"/>
      <c r="V5" s="355"/>
      <c r="W5" s="355"/>
      <c r="X5" s="356"/>
      <c r="Y5" s="390"/>
      <c r="Z5" s="267">
        <v>138</v>
      </c>
      <c r="AA5" s="268" t="s">
        <v>138</v>
      </c>
      <c r="AB5" s="277" t="s">
        <v>65</v>
      </c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 xml:space="preserve">Autumn  Rana </v>
      </c>
      <c r="I6" s="13" t="str">
        <f t="shared" si="1"/>
        <v>Parmiter’s School</v>
      </c>
      <c r="J6" s="260">
        <v>360</v>
      </c>
      <c r="K6" s="261">
        <v>12.92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>
        <f>IF(K6&gt;0,IF(Q6="no","No",RANK(Q6,$Q$3:$Q$34,1)+COUNTIF($Q$3:Q6,Q6)-1),"No Runner")</f>
        <v>6</v>
      </c>
      <c r="Q6" s="61">
        <f t="shared" si="7"/>
        <v>12.92</v>
      </c>
      <c r="R6" s="61">
        <f t="shared" si="8"/>
        <v>12.92</v>
      </c>
      <c r="S6" s="61">
        <f t="shared" si="2"/>
        <v>4</v>
      </c>
      <c r="T6" s="400"/>
      <c r="U6" s="357"/>
      <c r="V6" s="358"/>
      <c r="W6" s="358"/>
      <c r="X6" s="359"/>
      <c r="Y6" s="390"/>
      <c r="Z6" s="267">
        <v>208</v>
      </c>
      <c r="AA6" s="268" t="s">
        <v>155</v>
      </c>
      <c r="AB6" s="277" t="s">
        <v>81</v>
      </c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>Eniola  Opaleye</v>
      </c>
      <c r="I7" s="13" t="str">
        <f t="shared" si="1"/>
        <v>Habs Girls</v>
      </c>
      <c r="J7" s="260">
        <v>208</v>
      </c>
      <c r="K7" s="261">
        <v>13.33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>
        <f>IF(K7&gt;0,IF(Q7="no","No",RANK(Q7,$Q$3:$Q$34,1)+COUNTIF($Q$3:Q7,Q7)-1),"No Runner")</f>
        <v>8</v>
      </c>
      <c r="Q7" s="61">
        <f t="shared" si="7"/>
        <v>13.33</v>
      </c>
      <c r="R7" s="61">
        <f t="shared" si="8"/>
        <v>13.33</v>
      </c>
      <c r="S7" s="61">
        <f t="shared" si="2"/>
        <v>6</v>
      </c>
      <c r="T7" s="400"/>
      <c r="U7" s="351" t="s">
        <v>52</v>
      </c>
      <c r="V7" s="352"/>
      <c r="W7" s="352"/>
      <c r="X7" s="353"/>
      <c r="Y7" s="390"/>
      <c r="Z7" s="267">
        <v>254</v>
      </c>
      <c r="AA7" s="268" t="s">
        <v>166</v>
      </c>
      <c r="AB7" s="277" t="s">
        <v>165</v>
      </c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>Imogen Rennie</v>
      </c>
      <c r="I8" s="13" t="str">
        <f t="shared" si="1"/>
        <v>Beaumont</v>
      </c>
      <c r="J8" s="260">
        <v>44</v>
      </c>
      <c r="K8" s="261">
        <v>13.4</v>
      </c>
      <c r="L8" s="177" t="str">
        <f t="shared" si="3"/>
        <v xml:space="preserve"> </v>
      </c>
      <c r="M8" s="178" t="str">
        <f t="shared" si="4"/>
        <v xml:space="preserve"> </v>
      </c>
      <c r="N8" s="179" t="str">
        <f t="shared" si="5"/>
        <v xml:space="preserve"> </v>
      </c>
      <c r="O8" s="60">
        <f t="shared" si="6"/>
        <v>6</v>
      </c>
      <c r="P8" s="61" t="str">
        <f>IF(K8&gt;0,IF(Q8="no","No",RANK(Q8,$Q$3:$Q$34,1)+COUNTIF($Q$3:Q8,Q8)-1),"No Runner")</f>
        <v>No</v>
      </c>
      <c r="Q8" s="61" t="str">
        <f t="shared" si="7"/>
        <v>no</v>
      </c>
      <c r="R8" s="61">
        <f t="shared" si="8"/>
        <v>13.4</v>
      </c>
      <c r="S8" s="61">
        <f t="shared" si="2"/>
        <v>8</v>
      </c>
      <c r="T8" s="400"/>
      <c r="U8" s="354"/>
      <c r="V8" s="355"/>
      <c r="W8" s="355"/>
      <c r="X8" s="356"/>
      <c r="Y8" s="390"/>
      <c r="Z8" s="267">
        <v>360</v>
      </c>
      <c r="AA8" s="268" t="s">
        <v>184</v>
      </c>
      <c r="AB8" s="277" t="s">
        <v>185</v>
      </c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>Rachel  Reid</v>
      </c>
      <c r="I9" s="12" t="str">
        <f t="shared" si="1"/>
        <v>Presdales</v>
      </c>
      <c r="J9" s="260">
        <v>380</v>
      </c>
      <c r="K9" s="261">
        <v>16.149999999999999</v>
      </c>
      <c r="L9" s="177" t="str">
        <f t="shared" si="3"/>
        <v xml:space="preserve"> </v>
      </c>
      <c r="M9" s="178" t="str">
        <f t="shared" si="4"/>
        <v xml:space="preserve"> </v>
      </c>
      <c r="N9" s="179" t="str">
        <f t="shared" si="5"/>
        <v xml:space="preserve"> </v>
      </c>
      <c r="O9" s="60">
        <f t="shared" si="6"/>
        <v>7</v>
      </c>
      <c r="P9" s="61" t="str">
        <f>IF(K9&gt;0,IF(Q9="no","No",RANK(Q9,$Q$3:$Q$34,1)+COUNTIF($Q$3:Q9,Q9)-1),"No Runner")</f>
        <v>No</v>
      </c>
      <c r="Q9" s="61" t="str">
        <f t="shared" si="7"/>
        <v>no</v>
      </c>
      <c r="R9" s="61">
        <f t="shared" si="8"/>
        <v>16.149999999999999</v>
      </c>
      <c r="S9" s="61">
        <f t="shared" si="2"/>
        <v>11</v>
      </c>
      <c r="T9" s="400"/>
      <c r="U9" s="357"/>
      <c r="V9" s="358"/>
      <c r="W9" s="358"/>
      <c r="X9" s="359"/>
      <c r="Y9" s="390"/>
      <c r="Z9" s="267">
        <v>380</v>
      </c>
      <c r="AA9" s="268" t="s">
        <v>192</v>
      </c>
      <c r="AB9" s="277" t="s">
        <v>60</v>
      </c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>
        <v>381</v>
      </c>
      <c r="AA10" s="268" t="s">
        <v>193</v>
      </c>
      <c r="AB10" s="277" t="s">
        <v>60</v>
      </c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>Freya Spencer</v>
      </c>
      <c r="I11" s="16" t="str">
        <f t="shared" si="1"/>
        <v>RMS</v>
      </c>
      <c r="J11" s="286">
        <v>431</v>
      </c>
      <c r="K11" s="259">
        <v>12.51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3</v>
      </c>
      <c r="Q11" s="56">
        <f t="shared" si="7"/>
        <v>12.51</v>
      </c>
      <c r="R11" s="56" t="str">
        <f t="shared" si="8"/>
        <v>First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>
        <v>383</v>
      </c>
      <c r="AA11" s="268" t="s">
        <v>194</v>
      </c>
      <c r="AB11" s="277" t="s">
        <v>60</v>
      </c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>Erin Russell</v>
      </c>
      <c r="I12" s="13" t="str">
        <f t="shared" si="1"/>
        <v>Sandringham</v>
      </c>
      <c r="J12" s="260">
        <v>513</v>
      </c>
      <c r="K12" s="261">
        <v>12.7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5</v>
      </c>
      <c r="Q12" s="61">
        <f t="shared" si="7"/>
        <v>12.7</v>
      </c>
      <c r="R12" s="61">
        <f t="shared" si="8"/>
        <v>12.7</v>
      </c>
      <c r="S12" s="61">
        <f t="shared" si="2"/>
        <v>3</v>
      </c>
      <c r="T12" s="400"/>
      <c r="U12" s="357"/>
      <c r="V12" s="358"/>
      <c r="W12" s="358"/>
      <c r="X12" s="359"/>
      <c r="Y12" s="390"/>
      <c r="Z12" s="267">
        <v>424</v>
      </c>
      <c r="AA12" s="268" t="s">
        <v>61</v>
      </c>
      <c r="AB12" s="277" t="s">
        <v>62</v>
      </c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>Emily Wines</v>
      </c>
      <c r="I13" s="13" t="str">
        <f t="shared" si="1"/>
        <v>Simon Balle School</v>
      </c>
      <c r="J13" s="260">
        <v>531</v>
      </c>
      <c r="K13" s="261">
        <v>13.14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7</v>
      </c>
      <c r="Q13" s="61">
        <f t="shared" si="7"/>
        <v>13.14</v>
      </c>
      <c r="R13" s="61">
        <f t="shared" si="8"/>
        <v>13.14</v>
      </c>
      <c r="S13" s="61">
        <f t="shared" si="2"/>
        <v>5</v>
      </c>
      <c r="T13" s="400"/>
      <c r="U13" s="351" t="s">
        <v>53</v>
      </c>
      <c r="V13" s="352"/>
      <c r="W13" s="352"/>
      <c r="X13" s="353"/>
      <c r="Y13" s="390"/>
      <c r="Z13" s="267">
        <v>431</v>
      </c>
      <c r="AA13" s="268" t="s">
        <v>211</v>
      </c>
      <c r="AB13" s="277" t="s">
        <v>62</v>
      </c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>Annabel Hogan</v>
      </c>
      <c r="I14" s="13" t="str">
        <f t="shared" si="1"/>
        <v>RMS</v>
      </c>
      <c r="J14" s="260">
        <v>424</v>
      </c>
      <c r="K14" s="261">
        <v>13.36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 t="str">
        <f>IF(K14&gt;0,IF(Q14="no","No",RANK(Q14,$Q$3:$Q$34,1)+COUNTIF($Q$3:Q14,Q14)-1),"No Runner")</f>
        <v>No</v>
      </c>
      <c r="Q14" s="61" t="str">
        <f t="shared" si="7"/>
        <v>no</v>
      </c>
      <c r="R14" s="61">
        <f t="shared" si="8"/>
        <v>13.36</v>
      </c>
      <c r="S14" s="61">
        <f t="shared" si="2"/>
        <v>7</v>
      </c>
      <c r="T14" s="400"/>
      <c r="U14" s="354"/>
      <c r="V14" s="355"/>
      <c r="W14" s="355"/>
      <c r="X14" s="356"/>
      <c r="Y14" s="390"/>
      <c r="Z14" s="267">
        <v>465</v>
      </c>
      <c r="AA14" s="268" t="s">
        <v>217</v>
      </c>
      <c r="AB14" s="277" t="s">
        <v>213</v>
      </c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>Isobel Wall</v>
      </c>
      <c r="I15" s="13" t="str">
        <f t="shared" si="1"/>
        <v>Roundwood Park School</v>
      </c>
      <c r="J15" s="260">
        <v>465</v>
      </c>
      <c r="K15" s="261">
        <v>13.8</v>
      </c>
      <c r="L15" s="177" t="str">
        <f t="shared" si="3"/>
        <v xml:space="preserve"> </v>
      </c>
      <c r="M15" s="178" t="str">
        <f t="shared" si="4"/>
        <v xml:space="preserve"> </v>
      </c>
      <c r="N15" s="179" t="str">
        <f t="shared" si="5"/>
        <v xml:space="preserve"> </v>
      </c>
      <c r="O15" s="60">
        <f t="shared" si="9"/>
        <v>5</v>
      </c>
      <c r="P15" s="61" t="str">
        <f>IF(K15&gt;0,IF(Q15="no","No",RANK(Q15,$Q$3:$Q$34,1)+COUNTIF($Q$3:Q15,Q15)-1),"No Runner")</f>
        <v>No</v>
      </c>
      <c r="Q15" s="61" t="str">
        <f t="shared" si="7"/>
        <v>no</v>
      </c>
      <c r="R15" s="61">
        <f t="shared" si="8"/>
        <v>13.8</v>
      </c>
      <c r="S15" s="61">
        <f t="shared" si="2"/>
        <v>9</v>
      </c>
      <c r="T15" s="400"/>
      <c r="U15" s="357"/>
      <c r="V15" s="358"/>
      <c r="W15" s="358"/>
      <c r="X15" s="359"/>
      <c r="Y15" s="390"/>
      <c r="Z15" s="267">
        <v>513</v>
      </c>
      <c r="AA15" s="268" t="s">
        <v>229</v>
      </c>
      <c r="AB15" s="277" t="s">
        <v>71</v>
      </c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>Millie Lindsay</v>
      </c>
      <c r="I16" s="15" t="str">
        <f t="shared" si="1"/>
        <v xml:space="preserve">St Albans High School For Girls </v>
      </c>
      <c r="J16" s="260">
        <v>574</v>
      </c>
      <c r="K16" s="261">
        <v>14.01</v>
      </c>
      <c r="L16" s="177" t="str">
        <f t="shared" si="3"/>
        <v xml:space="preserve"> </v>
      </c>
      <c r="M16" s="178" t="str">
        <f t="shared" si="4"/>
        <v xml:space="preserve"> </v>
      </c>
      <c r="N16" s="179" t="str">
        <f t="shared" si="5"/>
        <v xml:space="preserve"> </v>
      </c>
      <c r="O16" s="60">
        <f t="shared" si="9"/>
        <v>6</v>
      </c>
      <c r="P16" s="61" t="str">
        <f>IF(K16&gt;0,IF(Q16="no","No",RANK(Q16,$Q$3:$Q$34,1)+COUNTIF($Q$3:Q16,Q16)-1),"No Runner")</f>
        <v>No</v>
      </c>
      <c r="Q16" s="61" t="str">
        <f t="shared" si="7"/>
        <v>no</v>
      </c>
      <c r="R16" s="61">
        <f t="shared" si="8"/>
        <v>14.01</v>
      </c>
      <c r="S16" s="61">
        <f t="shared" si="2"/>
        <v>10</v>
      </c>
      <c r="T16" s="400"/>
      <c r="U16" s="351" t="s">
        <v>54</v>
      </c>
      <c r="V16" s="352"/>
      <c r="W16" s="352"/>
      <c r="X16" s="353"/>
      <c r="Y16" s="390"/>
      <c r="Z16" s="267">
        <v>531</v>
      </c>
      <c r="AA16" s="268" t="s">
        <v>233</v>
      </c>
      <c r="AB16" s="277" t="s">
        <v>72</v>
      </c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400"/>
      <c r="U17" s="354"/>
      <c r="V17" s="355"/>
      <c r="W17" s="355"/>
      <c r="X17" s="356"/>
      <c r="Y17" s="390"/>
      <c r="Z17" s="267">
        <v>574</v>
      </c>
      <c r="AA17" s="268" t="s">
        <v>247</v>
      </c>
      <c r="AB17" s="277" t="s">
        <v>243</v>
      </c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400"/>
      <c r="U18" s="357"/>
      <c r="V18" s="358"/>
      <c r="W18" s="358"/>
      <c r="X18" s="359"/>
      <c r="Y18" s="390"/>
      <c r="Z18" s="267"/>
      <c r="AA18" s="268"/>
      <c r="AB18" s="277"/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/>
      <c r="AA19" s="268"/>
      <c r="AB19" s="277"/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400"/>
      <c r="U20" s="354"/>
      <c r="V20" s="355"/>
      <c r="W20" s="355"/>
      <c r="X20" s="356"/>
      <c r="Y20" s="390"/>
      <c r="Z20" s="267"/>
      <c r="AA20" s="268"/>
      <c r="AB20" s="277"/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400"/>
      <c r="U21" s="357"/>
      <c r="V21" s="358"/>
      <c r="W21" s="358"/>
      <c r="X21" s="359"/>
      <c r="Y21" s="390"/>
      <c r="Z21" s="267"/>
      <c r="AA21" s="268"/>
      <c r="AB21" s="277"/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400"/>
      <c r="U22" s="360"/>
      <c r="V22" s="361"/>
      <c r="W22" s="361"/>
      <c r="X22" s="362"/>
      <c r="Y22" s="390"/>
      <c r="Z22" s="267"/>
      <c r="AA22" s="268"/>
      <c r="AB22" s="277"/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400"/>
      <c r="U23" s="363"/>
      <c r="V23" s="364"/>
      <c r="W23" s="364"/>
      <c r="X23" s="365"/>
      <c r="Y23" s="390"/>
      <c r="Z23" s="267"/>
      <c r="AA23" s="268"/>
      <c r="AB23" s="277"/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400"/>
      <c r="U24" s="366"/>
      <c r="V24" s="367"/>
      <c r="W24" s="367"/>
      <c r="X24" s="368"/>
      <c r="Y24" s="390"/>
      <c r="Z24" s="267"/>
      <c r="AA24" s="268"/>
      <c r="AB24" s="277"/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/>
      <c r="AA25" s="268"/>
      <c r="AB25" s="277"/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/>
      <c r="AA26" s="268"/>
      <c r="AB26" s="277"/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/>
      <c r="AA27" s="268"/>
      <c r="AB27" s="277"/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400"/>
      <c r="U28" s="360"/>
      <c r="V28" s="361"/>
      <c r="W28" s="361"/>
      <c r="X28" s="362"/>
      <c r="Y28" s="390"/>
      <c r="Z28" s="267"/>
      <c r="AA28" s="268"/>
      <c r="AB28" s="277"/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400"/>
      <c r="U29" s="363"/>
      <c r="V29" s="364"/>
      <c r="W29" s="364"/>
      <c r="X29" s="365"/>
      <c r="Y29" s="390"/>
      <c r="Z29" s="267"/>
      <c r="AA29" s="268"/>
      <c r="AB29" s="277"/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400"/>
      <c r="U30" s="378"/>
      <c r="V30" s="379"/>
      <c r="W30" s="379"/>
      <c r="X30" s="380"/>
      <c r="Y30" s="390"/>
      <c r="Z30" s="267"/>
      <c r="AA30" s="268"/>
      <c r="AB30" s="277"/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400"/>
      <c r="U31" s="48"/>
      <c r="V31" s="48"/>
      <c r="W31" s="48"/>
      <c r="Y31" s="390"/>
      <c r="Z31" s="267"/>
      <c r="AA31" s="268"/>
      <c r="AB31" s="277"/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400"/>
      <c r="U32" s="381" t="str">
        <f>C2&amp;" Finalists"</f>
        <v>75m Hurdles Finalists</v>
      </c>
      <c r="V32" s="382"/>
      <c r="W32" s="382"/>
      <c r="X32" s="383"/>
      <c r="Y32" s="390"/>
      <c r="Z32" s="267"/>
      <c r="AA32" s="268"/>
      <c r="AB32" s="277"/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/>
      <c r="AA33" s="268"/>
      <c r="AB33" s="277"/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70"/>
      <c r="AA34" s="271"/>
      <c r="AB34" s="278"/>
    </row>
    <row r="35" spans="1:29" ht="9.9499999999999993" customHeight="1" thickBot="1">
      <c r="A35" s="333"/>
      <c r="B35" s="171">
        <v>1</v>
      </c>
      <c r="C35" s="394"/>
      <c r="D35" s="395"/>
      <c r="E35" s="336" t="str">
        <f>C2&amp;" Final"</f>
        <v>75m Hurdles Final</v>
      </c>
      <c r="G35" s="52">
        <v>1</v>
      </c>
      <c r="H35" s="53" t="str">
        <f t="shared" si="0"/>
        <v>Freya Spencer</v>
      </c>
      <c r="I35" s="53" t="str">
        <f t="shared" si="1"/>
        <v>RMS</v>
      </c>
      <c r="J35" s="287">
        <v>431</v>
      </c>
      <c r="K35" s="259">
        <v>12.5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 xml:space="preserve"> </v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Ellie May Picton</v>
      </c>
      <c r="W35" s="87" t="str">
        <f>IFERROR(INDEX($I$3:$I$34,MATCH($B35,$P$3:$P$34,0)),"")</f>
        <v>Birchwood High School</v>
      </c>
      <c r="X35" s="54">
        <f>IFERROR(INDEX($J$3:$J$34,MATCH($B35,$P$3:$P$34,0)),"")</f>
        <v>135</v>
      </c>
      <c r="Y35" s="390"/>
      <c r="Z35" s="245"/>
      <c r="AA35" s="245"/>
      <c r="AB35" s="309"/>
    </row>
    <row r="36" spans="1:29" ht="9.9499999999999993" customHeight="1" thickBo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>Ellie May Picton</v>
      </c>
      <c r="I36" s="211" t="str">
        <f t="shared" si="1"/>
        <v>Birchwood High School</v>
      </c>
      <c r="J36" s="288">
        <v>135</v>
      </c>
      <c r="K36" s="261">
        <v>12.54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>Scarlett Victory</v>
      </c>
      <c r="W36" s="209" t="str">
        <f t="shared" ref="W36:W42" si="14">IFERROR(INDEX($I$3:$I$34,MATCH($B36,$P$3:$P$34,0)),"")</f>
        <v>Presdales</v>
      </c>
      <c r="X36" s="71">
        <f>IFERROR(INDEX($J$3:$J$34,MATCH($B36,$P$3:$P$34,0)),"")</f>
        <v>381</v>
      </c>
      <c r="Y36" s="390"/>
      <c r="Z36" s="328" t="s">
        <v>49</v>
      </c>
      <c r="AA36" s="329" t="s">
        <v>48</v>
      </c>
      <c r="AB36" s="330"/>
      <c r="AC36" s="29"/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 xml:space="preserve">Autumn  Rana </v>
      </c>
      <c r="I37" s="212" t="str">
        <f t="shared" si="1"/>
        <v>Parmiter’s School</v>
      </c>
      <c r="J37" s="288">
        <v>360</v>
      </c>
      <c r="K37" s="261">
        <v>12.59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>Freya Spencer</v>
      </c>
      <c r="W37" s="209" t="str">
        <f t="shared" si="14"/>
        <v>RMS</v>
      </c>
      <c r="X37" s="71">
        <f t="shared" ref="X37:X42" si="15">IFERROR(INDEX($J$3:$J$34,MATCH($B37,$P$3:$P$34,0)),"")</f>
        <v>431</v>
      </c>
      <c r="Y37" s="390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>Edythe Oughton</v>
      </c>
      <c r="I38" s="213" t="str">
        <f t="shared" si="1"/>
        <v>Hitchin Girls' School</v>
      </c>
      <c r="J38" s="288">
        <v>254</v>
      </c>
      <c r="K38" s="261">
        <v>12.72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>Edythe Oughton</v>
      </c>
      <c r="W38" s="209" t="str">
        <f t="shared" si="14"/>
        <v>Hitchin Girls' School</v>
      </c>
      <c r="X38" s="71">
        <f t="shared" si="15"/>
        <v>254</v>
      </c>
      <c r="Y38" s="390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>Erin Russell</v>
      </c>
      <c r="I39" s="214" t="str">
        <f t="shared" si="1"/>
        <v>Sandringham</v>
      </c>
      <c r="J39" s="288">
        <v>513</v>
      </c>
      <c r="K39" s="261">
        <v>12.76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>Erin Russell</v>
      </c>
      <c r="W39" s="209" t="str">
        <f t="shared" si="14"/>
        <v>Sandringham</v>
      </c>
      <c r="X39" s="71">
        <f t="shared" si="15"/>
        <v>513</v>
      </c>
      <c r="Y39" s="390"/>
      <c r="Z39" s="240"/>
      <c r="AA39" s="240"/>
      <c r="AB39" s="310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11.1</v>
      </c>
      <c r="E40" s="337"/>
      <c r="G40" s="31">
        <v>6</v>
      </c>
      <c r="H40" s="41" t="str">
        <f t="shared" si="0"/>
        <v>Emily Wines</v>
      </c>
      <c r="I40" s="214" t="str">
        <f t="shared" si="1"/>
        <v>Simon Balle School</v>
      </c>
      <c r="J40" s="288">
        <v>531</v>
      </c>
      <c r="K40" s="261">
        <v>13.35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 xml:space="preserve">Autumn  Rana </v>
      </c>
      <c r="W40" s="209" t="str">
        <f t="shared" si="14"/>
        <v>Parmiter’s School</v>
      </c>
      <c r="X40" s="71">
        <f t="shared" si="15"/>
        <v>360</v>
      </c>
      <c r="Y40" s="390"/>
      <c r="Z40" s="240"/>
      <c r="AA40" s="240"/>
      <c r="AB40" s="310"/>
    </row>
    <row r="41" spans="1:29" ht="9.9499999999999993" customHeight="1">
      <c r="A41" s="333"/>
      <c r="B41" s="49">
        <v>7</v>
      </c>
      <c r="C41" s="107" t="s">
        <v>17</v>
      </c>
      <c r="D41" s="274">
        <v>11.5</v>
      </c>
      <c r="E41" s="337"/>
      <c r="G41" s="31">
        <v>7</v>
      </c>
      <c r="H41" s="41" t="str">
        <f t="shared" si="0"/>
        <v>Scarlett Victory</v>
      </c>
      <c r="I41" s="214" t="str">
        <f t="shared" si="1"/>
        <v>Presdales</v>
      </c>
      <c r="J41" s="288">
        <v>381</v>
      </c>
      <c r="K41" s="261">
        <v>17.63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>Emily Wines</v>
      </c>
      <c r="W41" s="209" t="str">
        <f t="shared" si="14"/>
        <v>Simon Balle School</v>
      </c>
      <c r="X41" s="71">
        <f t="shared" si="15"/>
        <v>531</v>
      </c>
      <c r="Y41" s="390"/>
      <c r="Z41" s="240"/>
      <c r="AA41" s="240"/>
      <c r="AB41" s="310"/>
    </row>
    <row r="42" spans="1:29" ht="9.9499999999999993" customHeight="1" thickBot="1">
      <c r="A42" s="333"/>
      <c r="B42" s="51">
        <v>8</v>
      </c>
      <c r="C42" s="108" t="s">
        <v>16</v>
      </c>
      <c r="D42" s="275">
        <v>11.8</v>
      </c>
      <c r="E42" s="338"/>
      <c r="G42" s="32">
        <v>8</v>
      </c>
      <c r="H42" s="42" t="str">
        <f t="shared" si="0"/>
        <v/>
      </c>
      <c r="I42" s="215" t="str">
        <f t="shared" si="1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>Eniola  Opaleye</v>
      </c>
      <c r="W42" s="210" t="str">
        <f t="shared" si="14"/>
        <v>Habs Girls</v>
      </c>
      <c r="X42" s="73">
        <f t="shared" si="15"/>
        <v>208</v>
      </c>
      <c r="Y42" s="390"/>
      <c r="Z42" s="240"/>
      <c r="AA42" s="240"/>
      <c r="AB42" s="31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79" priority="13" operator="between">
      <formula>2.9</formula>
      <formula>3.1</formula>
    </cfRule>
    <cfRule type="cellIs" dxfId="178" priority="14" operator="between">
      <formula>1.9</formula>
      <formula>2.1</formula>
    </cfRule>
    <cfRule type="cellIs" dxfId="177" priority="15" operator="between">
      <formula>0.9</formula>
      <formula>1.1</formula>
    </cfRule>
  </conditionalFormatting>
  <conditionalFormatting sqref="O11:O18">
    <cfRule type="cellIs" dxfId="176" priority="10" operator="between">
      <formula>2.9</formula>
      <formula>3.1</formula>
    </cfRule>
    <cfRule type="cellIs" dxfId="175" priority="11" operator="between">
      <formula>1.9</formula>
      <formula>2.1</formula>
    </cfRule>
    <cfRule type="cellIs" dxfId="174" priority="12" operator="between">
      <formula>0.9</formula>
      <formula>1.1</formula>
    </cfRule>
  </conditionalFormatting>
  <conditionalFormatting sqref="O19:O26">
    <cfRule type="cellIs" dxfId="173" priority="7" operator="between">
      <formula>2.9</formula>
      <formula>3.1</formula>
    </cfRule>
    <cfRule type="cellIs" dxfId="172" priority="8" operator="between">
      <formula>1.9</formula>
      <formula>2.1</formula>
    </cfRule>
    <cfRule type="cellIs" dxfId="171" priority="9" operator="between">
      <formula>0.9</formula>
      <formula>1.1</formula>
    </cfRule>
  </conditionalFormatting>
  <conditionalFormatting sqref="O27:O34">
    <cfRule type="cellIs" dxfId="170" priority="4" operator="between">
      <formula>2.9</formula>
      <formula>3.1</formula>
    </cfRule>
    <cfRule type="cellIs" dxfId="169" priority="5" operator="between">
      <formula>1.9</formula>
      <formula>2.1</formula>
    </cfRule>
    <cfRule type="cellIs" dxfId="168" priority="6" operator="between">
      <formula>0.9</formula>
      <formula>1.1</formula>
    </cfRule>
  </conditionalFormatting>
  <conditionalFormatting sqref="O35:O42">
    <cfRule type="cellIs" dxfId="167" priority="1" operator="between">
      <formula>2.9</formula>
      <formula>3.1</formula>
    </cfRule>
    <cfRule type="cellIs" dxfId="166" priority="2" operator="between">
      <formula>1.9</formula>
      <formula>2.1</formula>
    </cfRule>
    <cfRule type="cellIs" dxfId="16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AC59"/>
  <sheetViews>
    <sheetView topLeftCell="B8" zoomScale="125" zoomScaleNormal="125" workbookViewId="0">
      <selection activeCell="J12" sqref="J12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0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56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IFERROR(VLOOKUP($J3,$Z$2:$AB$43,2,0),"")</f>
        <v>Giusy Caprarelli</v>
      </c>
      <c r="I3" s="45" t="str">
        <f t="shared" ref="I3:I42" si="1">IFERROR(VLOOKUP($J3,$Z$2:$AB$43,3,0),"")</f>
        <v>Loreto College</v>
      </c>
      <c r="J3" s="258">
        <v>347</v>
      </c>
      <c r="K3" s="259">
        <v>12.5</v>
      </c>
      <c r="L3" s="174" t="str">
        <f>IF($K3=$D$40,"Equal",IF($K3&lt;$D$40,IF($K3&gt;0,"NEW","" )," "))</f>
        <v xml:space="preserve"> </v>
      </c>
      <c r="M3" s="175" t="str">
        <f>IF($K3&lt;=$D$41,IF($K3&gt;0,"YES","" )," ")</f>
        <v xml:space="preserve"> </v>
      </c>
      <c r="N3" s="176" t="str">
        <f>IF($K3&lt;=$D$42,IF($K3&gt;0,"YES","" )," ")</f>
        <v>YES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12.5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>
        <v>65</v>
      </c>
      <c r="AA3" s="268" t="s">
        <v>114</v>
      </c>
      <c r="AB3" s="269" t="s">
        <v>59</v>
      </c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>Frederika Tagoe</v>
      </c>
      <c r="I4" s="13" t="str">
        <f t="shared" si="1"/>
        <v>RMS</v>
      </c>
      <c r="J4" s="260">
        <v>423</v>
      </c>
      <c r="K4" s="261">
        <v>13.1</v>
      </c>
      <c r="L4" s="177" t="str">
        <f t="shared" ref="L4:L42" si="3">IF($K4=$D$40,"Equal",IF($K4&lt;$D$40,IF($K4&gt;0,"NEW","" )," "))</f>
        <v xml:space="preserve"> </v>
      </c>
      <c r="M4" s="178" t="str">
        <f t="shared" ref="M4:M42" si="4">IF($K4&lt;=$D$41,IF($K4&gt;0,"YES","" )," ")</f>
        <v xml:space="preserve"> </v>
      </c>
      <c r="N4" s="179" t="str">
        <f t="shared" ref="N4:N42" si="5">IF($K4&lt;=$D$42,IF($K4&gt;0,"YES","" )," ")</f>
        <v xml:space="preserve"> 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6</v>
      </c>
      <c r="Q4" s="61">
        <f t="shared" ref="Q4:Q34" si="7">IF(K4&gt;0,IF(O4=1,K4,IF(S4&lt;9-COUNTIF($O$3:$O$34,1),K4,"no")),"No Runner")</f>
        <v>13.1</v>
      </c>
      <c r="R4" s="61">
        <f t="shared" ref="R4:R34" si="8">IF(K4&gt;0,IF(O4=1,"First",K4),"No Runner")</f>
        <v>13.1</v>
      </c>
      <c r="S4" s="61">
        <f t="shared" si="2"/>
        <v>2</v>
      </c>
      <c r="T4" s="400"/>
      <c r="U4" s="387" t="s">
        <v>20</v>
      </c>
      <c r="V4" s="388"/>
      <c r="W4" s="388"/>
      <c r="X4" s="389"/>
      <c r="Y4" s="390"/>
      <c r="Z4" s="267">
        <v>75</v>
      </c>
      <c r="AA4" s="268" t="s">
        <v>82</v>
      </c>
      <c r="AB4" s="269" t="s">
        <v>59</v>
      </c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>Sedona  De Silva</v>
      </c>
      <c r="I5" s="13" t="str">
        <f t="shared" si="1"/>
        <v>Habs Girls</v>
      </c>
      <c r="J5" s="260">
        <v>211</v>
      </c>
      <c r="K5" s="261">
        <v>13.14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 xml:space="preserve"> </v>
      </c>
      <c r="O5" s="60">
        <f t="shared" si="6"/>
        <v>3</v>
      </c>
      <c r="P5" s="61">
        <f>IF(K5&gt;0,IF(Q5="no","No",RANK(Q5,$Q$3:$Q$34,1)+COUNTIF($Q$3:Q5,Q5)-1),"No Runner")</f>
        <v>8</v>
      </c>
      <c r="Q5" s="61">
        <f t="shared" si="7"/>
        <v>13.14</v>
      </c>
      <c r="R5" s="61">
        <f t="shared" si="8"/>
        <v>13.14</v>
      </c>
      <c r="S5" s="61">
        <f t="shared" si="2"/>
        <v>4</v>
      </c>
      <c r="T5" s="400"/>
      <c r="U5" s="354"/>
      <c r="V5" s="355"/>
      <c r="W5" s="355"/>
      <c r="X5" s="356"/>
      <c r="Y5" s="390"/>
      <c r="Z5" s="267">
        <v>127</v>
      </c>
      <c r="AA5" s="268" t="s">
        <v>130</v>
      </c>
      <c r="AB5" s="269" t="s">
        <v>64</v>
      </c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>Ella Claxton</v>
      </c>
      <c r="I6" s="13" t="str">
        <f t="shared" si="1"/>
        <v>Bishop's Hatfield Girls' School</v>
      </c>
      <c r="J6" s="260">
        <v>142</v>
      </c>
      <c r="K6" s="261">
        <v>13.17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 t="str">
        <f>IF(K6&gt;0,IF(Q6="no","No",RANK(Q6,$Q$3:$Q$34,1)+COUNTIF($Q$3:Q6,Q6)-1),"No Runner")</f>
        <v>No</v>
      </c>
      <c r="Q6" s="61" t="str">
        <f t="shared" si="7"/>
        <v>no</v>
      </c>
      <c r="R6" s="61">
        <f t="shared" si="8"/>
        <v>13.17</v>
      </c>
      <c r="S6" s="61">
        <f t="shared" si="2"/>
        <v>5</v>
      </c>
      <c r="T6" s="400"/>
      <c r="U6" s="357"/>
      <c r="V6" s="358"/>
      <c r="W6" s="358"/>
      <c r="X6" s="359"/>
      <c r="Y6" s="390"/>
      <c r="Z6" s="267">
        <v>128</v>
      </c>
      <c r="AA6" s="268" t="s">
        <v>131</v>
      </c>
      <c r="AB6" s="269" t="s">
        <v>64</v>
      </c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>Foladara Bajomo</v>
      </c>
      <c r="I7" s="13" t="str">
        <f t="shared" si="1"/>
        <v xml:space="preserve">St Albans High School For Girls </v>
      </c>
      <c r="J7" s="260">
        <v>568</v>
      </c>
      <c r="K7" s="261">
        <v>13.26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 t="str">
        <f>IF(K7&gt;0,IF(Q7="no","No",RANK(Q7,$Q$3:$Q$34,1)+COUNTIF($Q$3:Q7,Q7)-1),"No Runner")</f>
        <v>No</v>
      </c>
      <c r="Q7" s="61" t="str">
        <f t="shared" si="7"/>
        <v>no</v>
      </c>
      <c r="R7" s="61">
        <f t="shared" si="8"/>
        <v>13.26</v>
      </c>
      <c r="S7" s="61">
        <f t="shared" si="2"/>
        <v>7</v>
      </c>
      <c r="T7" s="400"/>
      <c r="U7" s="351" t="s">
        <v>52</v>
      </c>
      <c r="V7" s="352"/>
      <c r="W7" s="352"/>
      <c r="X7" s="353"/>
      <c r="Y7" s="390"/>
      <c r="Z7" s="267">
        <v>135</v>
      </c>
      <c r="AA7" s="268" t="s">
        <v>135</v>
      </c>
      <c r="AB7" s="269" t="s">
        <v>136</v>
      </c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>Aksinia Ivanova</v>
      </c>
      <c r="I8" s="13" t="str">
        <f t="shared" si="1"/>
        <v>Chancellor's</v>
      </c>
      <c r="J8" s="260">
        <v>157</v>
      </c>
      <c r="K8" s="261">
        <v>13.36</v>
      </c>
      <c r="L8" s="177" t="str">
        <f t="shared" si="3"/>
        <v xml:space="preserve"> </v>
      </c>
      <c r="M8" s="178" t="str">
        <f t="shared" si="4"/>
        <v xml:space="preserve"> </v>
      </c>
      <c r="N8" s="179" t="str">
        <f t="shared" si="5"/>
        <v xml:space="preserve"> </v>
      </c>
      <c r="O8" s="60">
        <f t="shared" si="6"/>
        <v>6</v>
      </c>
      <c r="P8" s="61" t="str">
        <f>IF(K8&gt;0,IF(Q8="no","No",RANK(Q8,$Q$3:$Q$34,1)+COUNTIF($Q$3:Q8,Q8)-1),"No Runner")</f>
        <v>No</v>
      </c>
      <c r="Q8" s="61" t="str">
        <f t="shared" si="7"/>
        <v>no</v>
      </c>
      <c r="R8" s="61">
        <f t="shared" si="8"/>
        <v>13.36</v>
      </c>
      <c r="S8" s="61">
        <f t="shared" si="2"/>
        <v>9</v>
      </c>
      <c r="T8" s="400"/>
      <c r="U8" s="354"/>
      <c r="V8" s="355"/>
      <c r="W8" s="355"/>
      <c r="X8" s="356"/>
      <c r="Y8" s="390"/>
      <c r="Z8" s="267">
        <v>142</v>
      </c>
      <c r="AA8" s="268" t="s">
        <v>143</v>
      </c>
      <c r="AB8" s="269" t="s">
        <v>65</v>
      </c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>Ameerah Thomas</v>
      </c>
      <c r="I9" s="12" t="str">
        <f t="shared" si="1"/>
        <v>Townsend</v>
      </c>
      <c r="J9" s="260">
        <v>818</v>
      </c>
      <c r="K9" s="261">
        <v>14.02</v>
      </c>
      <c r="L9" s="177" t="str">
        <f t="shared" si="3"/>
        <v xml:space="preserve"> </v>
      </c>
      <c r="M9" s="178" t="str">
        <f t="shared" si="4"/>
        <v xml:space="preserve"> </v>
      </c>
      <c r="N9" s="179" t="str">
        <f t="shared" si="5"/>
        <v xml:space="preserve"> </v>
      </c>
      <c r="O9" s="60">
        <f t="shared" si="6"/>
        <v>7</v>
      </c>
      <c r="P9" s="61" t="str">
        <f>IF(K9&gt;0,IF(Q9="no","No",RANK(Q9,$Q$3:$Q$34,1)+COUNTIF($Q$3:Q9,Q9)-1),"No Runner")</f>
        <v>No</v>
      </c>
      <c r="Q9" s="61" t="str">
        <f t="shared" si="7"/>
        <v>no</v>
      </c>
      <c r="R9" s="61">
        <f t="shared" si="8"/>
        <v>14.02</v>
      </c>
      <c r="S9" s="61">
        <f t="shared" si="2"/>
        <v>20</v>
      </c>
      <c r="T9" s="400"/>
      <c r="U9" s="357"/>
      <c r="V9" s="358"/>
      <c r="W9" s="358"/>
      <c r="X9" s="359"/>
      <c r="Y9" s="390"/>
      <c r="Z9" s="267">
        <v>143</v>
      </c>
      <c r="AA9" s="268" t="s">
        <v>144</v>
      </c>
      <c r="AB9" s="269" t="s">
        <v>65</v>
      </c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>
        <v>148</v>
      </c>
      <c r="AA10" s="268" t="s">
        <v>148</v>
      </c>
      <c r="AB10" s="269" t="s">
        <v>65</v>
      </c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>Aara  Kamara</v>
      </c>
      <c r="I11" s="16" t="str">
        <f t="shared" si="1"/>
        <v>Queenswood</v>
      </c>
      <c r="J11" s="286">
        <v>404</v>
      </c>
      <c r="K11" s="259">
        <v>12.79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3</v>
      </c>
      <c r="Q11" s="56">
        <f t="shared" si="7"/>
        <v>12.79</v>
      </c>
      <c r="R11" s="56" t="str">
        <f t="shared" si="8"/>
        <v>First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>
        <v>153</v>
      </c>
      <c r="AA11" s="268" t="s">
        <v>150</v>
      </c>
      <c r="AB11" s="269" t="s">
        <v>66</v>
      </c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>Mia Taruvinga</v>
      </c>
      <c r="I12" s="13" t="str">
        <f t="shared" si="1"/>
        <v>The John Warner School</v>
      </c>
      <c r="J12" s="260">
        <v>784</v>
      </c>
      <c r="K12" s="261">
        <v>12.83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4</v>
      </c>
      <c r="Q12" s="61">
        <f t="shared" si="7"/>
        <v>12.83</v>
      </c>
      <c r="R12" s="61">
        <f t="shared" si="8"/>
        <v>12.83</v>
      </c>
      <c r="S12" s="61">
        <f t="shared" si="2"/>
        <v>1</v>
      </c>
      <c r="T12" s="400"/>
      <c r="U12" s="357"/>
      <c r="V12" s="358"/>
      <c r="W12" s="358"/>
      <c r="X12" s="359"/>
      <c r="Y12" s="390"/>
      <c r="Z12" s="267">
        <v>157</v>
      </c>
      <c r="AA12" s="268" t="s">
        <v>152</v>
      </c>
      <c r="AB12" s="269" t="s">
        <v>66</v>
      </c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>Rose Cook</v>
      </c>
      <c r="I13" s="13" t="str">
        <f t="shared" si="1"/>
        <v>Saint John Henry Newman school</v>
      </c>
      <c r="J13" s="260">
        <v>473</v>
      </c>
      <c r="K13" s="261">
        <v>13.13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7</v>
      </c>
      <c r="Q13" s="61">
        <f t="shared" si="7"/>
        <v>13.13</v>
      </c>
      <c r="R13" s="61">
        <f t="shared" si="8"/>
        <v>13.13</v>
      </c>
      <c r="S13" s="61">
        <f t="shared" si="2"/>
        <v>3</v>
      </c>
      <c r="T13" s="400"/>
      <c r="U13" s="351" t="s">
        <v>53</v>
      </c>
      <c r="V13" s="352"/>
      <c r="W13" s="352"/>
      <c r="X13" s="353"/>
      <c r="Y13" s="390"/>
      <c r="Z13" s="267">
        <v>211</v>
      </c>
      <c r="AA13" s="268" t="s">
        <v>157</v>
      </c>
      <c r="AB13" s="269" t="s">
        <v>81</v>
      </c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>Maya Kearvell</v>
      </c>
      <c r="I14" s="13" t="str">
        <f t="shared" si="1"/>
        <v>Berkhamsted</v>
      </c>
      <c r="J14" s="260">
        <v>127</v>
      </c>
      <c r="K14" s="261">
        <v>13.5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 t="str">
        <f>IF(K14&gt;0,IF(Q14="no","No",RANK(Q14,$Q$3:$Q$34,1)+COUNTIF($Q$3:Q14,Q14)-1),"No Runner")</f>
        <v>No</v>
      </c>
      <c r="Q14" s="61" t="str">
        <f t="shared" si="7"/>
        <v>no</v>
      </c>
      <c r="R14" s="61">
        <f t="shared" si="8"/>
        <v>13.5</v>
      </c>
      <c r="S14" s="61">
        <f t="shared" si="2"/>
        <v>11</v>
      </c>
      <c r="T14" s="400"/>
      <c r="U14" s="354"/>
      <c r="V14" s="355"/>
      <c r="W14" s="355"/>
      <c r="X14" s="356"/>
      <c r="Y14" s="390"/>
      <c r="Z14" s="267">
        <v>252</v>
      </c>
      <c r="AA14" s="268" t="s">
        <v>164</v>
      </c>
      <c r="AB14" s="269" t="s">
        <v>165</v>
      </c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>Emelie Walton</v>
      </c>
      <c r="I15" s="13" t="str">
        <f t="shared" si="1"/>
        <v>Sandringham</v>
      </c>
      <c r="J15" s="260">
        <v>510</v>
      </c>
      <c r="K15" s="261">
        <v>13.79</v>
      </c>
      <c r="L15" s="177" t="str">
        <f t="shared" si="3"/>
        <v xml:space="preserve"> </v>
      </c>
      <c r="M15" s="178" t="str">
        <f t="shared" si="4"/>
        <v xml:space="preserve"> </v>
      </c>
      <c r="N15" s="179" t="str">
        <f t="shared" si="5"/>
        <v xml:space="preserve"> </v>
      </c>
      <c r="O15" s="60">
        <f t="shared" si="9"/>
        <v>5</v>
      </c>
      <c r="P15" s="61" t="str">
        <f>IF(K15&gt;0,IF(Q15="no","No",RANK(Q15,$Q$3:$Q$34,1)+COUNTIF($Q$3:Q15,Q15)-1),"No Runner")</f>
        <v>No</v>
      </c>
      <c r="Q15" s="61" t="str">
        <f t="shared" si="7"/>
        <v>no</v>
      </c>
      <c r="R15" s="61">
        <f t="shared" si="8"/>
        <v>13.79</v>
      </c>
      <c r="S15" s="61">
        <f t="shared" si="2"/>
        <v>15</v>
      </c>
      <c r="T15" s="400"/>
      <c r="U15" s="357"/>
      <c r="V15" s="358"/>
      <c r="W15" s="358"/>
      <c r="X15" s="359"/>
      <c r="Y15" s="390"/>
      <c r="Z15" s="267">
        <v>266</v>
      </c>
      <c r="AA15" s="268" t="s">
        <v>170</v>
      </c>
      <c r="AB15" s="269" t="s">
        <v>171</v>
      </c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>Ashanti Kennedy</v>
      </c>
      <c r="I16" s="15" t="str">
        <f t="shared" si="1"/>
        <v>Longdean</v>
      </c>
      <c r="J16" s="260">
        <v>342</v>
      </c>
      <c r="K16" s="261">
        <v>13.86</v>
      </c>
      <c r="L16" s="177" t="str">
        <f t="shared" si="3"/>
        <v xml:space="preserve"> </v>
      </c>
      <c r="M16" s="178" t="str">
        <f t="shared" si="4"/>
        <v xml:space="preserve"> </v>
      </c>
      <c r="N16" s="179" t="str">
        <f t="shared" si="5"/>
        <v xml:space="preserve"> </v>
      </c>
      <c r="O16" s="60">
        <f t="shared" si="9"/>
        <v>6</v>
      </c>
      <c r="P16" s="61" t="str">
        <f>IF(K16&gt;0,IF(Q16="no","No",RANK(Q16,$Q$3:$Q$34,1)+COUNTIF($Q$3:Q16,Q16)-1),"No Runner")</f>
        <v>No</v>
      </c>
      <c r="Q16" s="61" t="str">
        <f t="shared" si="7"/>
        <v>no</v>
      </c>
      <c r="R16" s="61">
        <f t="shared" si="8"/>
        <v>13.86</v>
      </c>
      <c r="S16" s="61">
        <f t="shared" si="2"/>
        <v>18</v>
      </c>
      <c r="T16" s="400"/>
      <c r="U16" s="351" t="s">
        <v>54</v>
      </c>
      <c r="V16" s="352"/>
      <c r="W16" s="352"/>
      <c r="X16" s="353"/>
      <c r="Y16" s="390"/>
      <c r="Z16" s="267">
        <v>301</v>
      </c>
      <c r="AA16" s="268" t="s">
        <v>176</v>
      </c>
      <c r="AB16" s="269" t="s">
        <v>175</v>
      </c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>Hurinatu  Kamara</v>
      </c>
      <c r="I17" s="10" t="str">
        <f t="shared" si="1"/>
        <v>Bishop's Hatfield Girls' School</v>
      </c>
      <c r="J17" s="262">
        <v>148</v>
      </c>
      <c r="K17" s="261">
        <v>13.9</v>
      </c>
      <c r="L17" s="177" t="str">
        <f t="shared" si="3"/>
        <v xml:space="preserve"> </v>
      </c>
      <c r="M17" s="178" t="str">
        <f t="shared" si="4"/>
        <v xml:space="preserve"> </v>
      </c>
      <c r="N17" s="179" t="str">
        <f t="shared" si="5"/>
        <v xml:space="preserve"> </v>
      </c>
      <c r="O17" s="60">
        <f t="shared" si="9"/>
        <v>7</v>
      </c>
      <c r="P17" s="61" t="str">
        <f>IF(K17&gt;0,IF(Q17="no","No",RANK(Q17,$Q$3:$Q$34,1)+COUNTIF($Q$3:Q17,Q17)-1),"No Runner")</f>
        <v>No</v>
      </c>
      <c r="Q17" s="61" t="str">
        <f t="shared" si="7"/>
        <v>no</v>
      </c>
      <c r="R17" s="61">
        <f t="shared" si="8"/>
        <v>13.9</v>
      </c>
      <c r="S17" s="61">
        <f>IF(K17&gt;0,IF(O17=1,"",COUNT($R$3:$R$34)+1-RANK(R17,$R$3:$R$34,0)),"")</f>
        <v>19</v>
      </c>
      <c r="T17" s="400"/>
      <c r="U17" s="354"/>
      <c r="V17" s="355"/>
      <c r="W17" s="355"/>
      <c r="X17" s="356"/>
      <c r="Y17" s="390"/>
      <c r="Z17" s="267">
        <v>342</v>
      </c>
      <c r="AA17" s="268" t="s">
        <v>179</v>
      </c>
      <c r="AB17" s="269" t="s">
        <v>180</v>
      </c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400"/>
      <c r="U18" s="357"/>
      <c r="V18" s="358"/>
      <c r="W18" s="358"/>
      <c r="X18" s="359"/>
      <c r="Y18" s="390"/>
      <c r="Z18" s="267">
        <v>347</v>
      </c>
      <c r="AA18" s="268" t="s">
        <v>182</v>
      </c>
      <c r="AB18" s="269" t="s">
        <v>183</v>
      </c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>Jasmine Rance</v>
      </c>
      <c r="I19" s="17" t="str">
        <f t="shared" si="1"/>
        <v>Sandringham</v>
      </c>
      <c r="J19" s="286">
        <v>509</v>
      </c>
      <c r="K19" s="259">
        <v>12.69</v>
      </c>
      <c r="L19" s="174" t="str">
        <f t="shared" si="3"/>
        <v xml:space="preserve"> </v>
      </c>
      <c r="M19" s="175" t="str">
        <f t="shared" si="4"/>
        <v xml:space="preserve"> </v>
      </c>
      <c r="N19" s="176" t="str">
        <f t="shared" si="5"/>
        <v>YES</v>
      </c>
      <c r="O19" s="55">
        <f>IF(K19&gt;0,RANK(K19,$K$19:$K$26,1),"No Runner")</f>
        <v>1</v>
      </c>
      <c r="P19" s="56">
        <f>IF(K19&gt;0,IF(Q19="no","No",RANK(Q19,$Q$3:$Q$34,1)+COUNTIF($Q$3:Q19,Q19)-1),"No Runner")</f>
        <v>2</v>
      </c>
      <c r="Q19" s="56">
        <f t="shared" si="7"/>
        <v>12.69</v>
      </c>
      <c r="R19" s="56" t="str">
        <f t="shared" si="8"/>
        <v>First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>
        <v>387</v>
      </c>
      <c r="AA19" s="268" t="s">
        <v>196</v>
      </c>
      <c r="AB19" s="269" t="s">
        <v>68</v>
      </c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>Penielle Oyelaja</v>
      </c>
      <c r="I20" s="13" t="str">
        <f t="shared" si="1"/>
        <v>Saint John Henry Newman school</v>
      </c>
      <c r="J20" s="260">
        <v>477</v>
      </c>
      <c r="K20" s="261">
        <v>13.23</v>
      </c>
      <c r="L20" s="177" t="str">
        <f t="shared" si="3"/>
        <v xml:space="preserve"> </v>
      </c>
      <c r="M20" s="178" t="str">
        <f t="shared" si="4"/>
        <v xml:space="preserve"> </v>
      </c>
      <c r="N20" s="179" t="str">
        <f t="shared" si="5"/>
        <v xml:space="preserve"> </v>
      </c>
      <c r="O20" s="60">
        <f t="shared" ref="O20:O26" si="11">IF(K20&gt;0,RANK(K20,$K$19:$K$26,1),"No Runner")</f>
        <v>2</v>
      </c>
      <c r="P20" s="61" t="str">
        <f>IF(K20&gt;0,IF(Q20="no","No",RANK(Q20,$Q$3:$Q$34,1)+COUNTIF($Q$3:Q20,Q20)-1),"No Runner")</f>
        <v>No</v>
      </c>
      <c r="Q20" s="61" t="str">
        <f t="shared" si="7"/>
        <v>no</v>
      </c>
      <c r="R20" s="61">
        <f t="shared" si="8"/>
        <v>13.23</v>
      </c>
      <c r="S20" s="61">
        <f t="shared" si="10"/>
        <v>6</v>
      </c>
      <c r="T20" s="400"/>
      <c r="U20" s="354"/>
      <c r="V20" s="355"/>
      <c r="W20" s="355"/>
      <c r="X20" s="356"/>
      <c r="Y20" s="390"/>
      <c r="Z20" s="267">
        <v>404</v>
      </c>
      <c r="AA20" s="268" t="s">
        <v>203</v>
      </c>
      <c r="AB20" s="269" t="s">
        <v>85</v>
      </c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>Eleanor Josse</v>
      </c>
      <c r="I21" s="12" t="str">
        <f t="shared" si="1"/>
        <v>Roundwood Park School</v>
      </c>
      <c r="J21" s="260">
        <v>464</v>
      </c>
      <c r="K21" s="261">
        <v>13.43</v>
      </c>
      <c r="L21" s="177" t="str">
        <f t="shared" si="3"/>
        <v xml:space="preserve"> </v>
      </c>
      <c r="M21" s="178" t="str">
        <f t="shared" si="4"/>
        <v xml:space="preserve"> </v>
      </c>
      <c r="N21" s="179" t="str">
        <f t="shared" si="5"/>
        <v xml:space="preserve"> </v>
      </c>
      <c r="O21" s="60">
        <f t="shared" si="11"/>
        <v>3</v>
      </c>
      <c r="P21" s="61" t="str">
        <f>IF(K21&gt;0,IF(Q21="no","No",RANK(Q21,$Q$3:$Q$34,1)+COUNTIF($Q$3:Q21,Q21)-1),"No Runner")</f>
        <v>No</v>
      </c>
      <c r="Q21" s="61" t="str">
        <f t="shared" si="7"/>
        <v>no</v>
      </c>
      <c r="R21" s="61">
        <f t="shared" si="8"/>
        <v>13.43</v>
      </c>
      <c r="S21" s="61">
        <f t="shared" si="10"/>
        <v>10</v>
      </c>
      <c r="T21" s="400"/>
      <c r="U21" s="357"/>
      <c r="V21" s="358"/>
      <c r="W21" s="358"/>
      <c r="X21" s="359"/>
      <c r="Y21" s="390"/>
      <c r="Z21" s="267">
        <v>423</v>
      </c>
      <c r="AA21" s="268" t="s">
        <v>209</v>
      </c>
      <c r="AB21" s="269" t="s">
        <v>62</v>
      </c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>Ellie May Picton</v>
      </c>
      <c r="I22" s="12" t="str">
        <f t="shared" si="1"/>
        <v>Birchwood High School</v>
      </c>
      <c r="J22" s="260">
        <v>135</v>
      </c>
      <c r="K22" s="261">
        <v>13.58</v>
      </c>
      <c r="L22" s="177" t="str">
        <f t="shared" si="3"/>
        <v xml:space="preserve"> </v>
      </c>
      <c r="M22" s="178" t="str">
        <f t="shared" si="4"/>
        <v xml:space="preserve"> </v>
      </c>
      <c r="N22" s="179" t="str">
        <f t="shared" si="5"/>
        <v xml:space="preserve"> </v>
      </c>
      <c r="O22" s="60">
        <f t="shared" si="11"/>
        <v>4</v>
      </c>
      <c r="P22" s="61" t="str">
        <f>IF(K22&gt;0,IF(Q22="no","No",RANK(Q22,$Q$3:$Q$34,1)+COUNTIF($Q$3:Q22,Q22)-1),"No Runner")</f>
        <v>No</v>
      </c>
      <c r="Q22" s="61" t="str">
        <f t="shared" si="7"/>
        <v>no</v>
      </c>
      <c r="R22" s="61">
        <f t="shared" si="8"/>
        <v>13.58</v>
      </c>
      <c r="S22" s="61">
        <f t="shared" si="10"/>
        <v>14</v>
      </c>
      <c r="T22" s="400"/>
      <c r="U22" s="360"/>
      <c r="V22" s="361"/>
      <c r="W22" s="361"/>
      <c r="X22" s="362"/>
      <c r="Y22" s="390"/>
      <c r="Z22" s="267">
        <v>464</v>
      </c>
      <c r="AA22" s="268" t="s">
        <v>216</v>
      </c>
      <c r="AB22" s="269" t="s">
        <v>213</v>
      </c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>Poppy Odom-Haslett</v>
      </c>
      <c r="I23" s="13" t="str">
        <f t="shared" si="1"/>
        <v>Berkhamsted</v>
      </c>
      <c r="J23" s="260">
        <v>128</v>
      </c>
      <c r="K23" s="261">
        <v>13.83</v>
      </c>
      <c r="L23" s="177" t="str">
        <f t="shared" si="3"/>
        <v xml:space="preserve"> </v>
      </c>
      <c r="M23" s="178" t="str">
        <f t="shared" si="4"/>
        <v xml:space="preserve"> </v>
      </c>
      <c r="N23" s="179" t="str">
        <f t="shared" si="5"/>
        <v xml:space="preserve"> </v>
      </c>
      <c r="O23" s="60">
        <f t="shared" si="11"/>
        <v>5</v>
      </c>
      <c r="P23" s="61" t="str">
        <f>IF(K23&gt;0,IF(Q23="no","No",RANK(Q23,$Q$3:$Q$34,1)+COUNTIF($Q$3:Q23,Q23)-1),"No Runner")</f>
        <v>No</v>
      </c>
      <c r="Q23" s="61" t="str">
        <f t="shared" si="7"/>
        <v>no</v>
      </c>
      <c r="R23" s="61">
        <f t="shared" si="8"/>
        <v>13.83</v>
      </c>
      <c r="S23" s="61">
        <f t="shared" si="10"/>
        <v>16</v>
      </c>
      <c r="T23" s="400"/>
      <c r="U23" s="363"/>
      <c r="V23" s="364"/>
      <c r="W23" s="364"/>
      <c r="X23" s="365"/>
      <c r="Y23" s="390"/>
      <c r="Z23" s="267">
        <v>473</v>
      </c>
      <c r="AA23" s="268" t="s">
        <v>69</v>
      </c>
      <c r="AB23" s="269" t="s">
        <v>221</v>
      </c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>Verity Fuge</v>
      </c>
      <c r="I24" s="13" t="str">
        <f t="shared" si="1"/>
        <v xml:space="preserve">St Albans High School For Girls </v>
      </c>
      <c r="J24" s="260">
        <v>572</v>
      </c>
      <c r="K24" s="261">
        <v>13.86</v>
      </c>
      <c r="L24" s="177" t="str">
        <f t="shared" si="3"/>
        <v xml:space="preserve"> </v>
      </c>
      <c r="M24" s="178" t="str">
        <f t="shared" si="4"/>
        <v xml:space="preserve"> </v>
      </c>
      <c r="N24" s="179" t="str">
        <f t="shared" si="5"/>
        <v xml:space="preserve"> </v>
      </c>
      <c r="O24" s="60">
        <f t="shared" si="11"/>
        <v>6</v>
      </c>
      <c r="P24" s="61" t="str">
        <f>IF(K24&gt;0,IF(Q24="no","No",RANK(Q24,$Q$3:$Q$34,1)+COUNTIF($Q$3:Q24,Q24)-1),"No Runner")</f>
        <v>No</v>
      </c>
      <c r="Q24" s="61" t="str">
        <f t="shared" si="7"/>
        <v>no</v>
      </c>
      <c r="R24" s="61">
        <f t="shared" si="8"/>
        <v>13.86</v>
      </c>
      <c r="S24" s="61">
        <f t="shared" si="10"/>
        <v>18</v>
      </c>
      <c r="T24" s="400"/>
      <c r="U24" s="366"/>
      <c r="V24" s="367"/>
      <c r="W24" s="367"/>
      <c r="X24" s="368"/>
      <c r="Y24" s="390"/>
      <c r="Z24" s="267">
        <v>477</v>
      </c>
      <c r="AA24" s="268" t="s">
        <v>222</v>
      </c>
      <c r="AB24" s="269" t="s">
        <v>221</v>
      </c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>
        <v>509</v>
      </c>
      <c r="AA25" s="268" t="s">
        <v>70</v>
      </c>
      <c r="AB25" s="269" t="s">
        <v>71</v>
      </c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>
        <v>510</v>
      </c>
      <c r="AA26" s="268" t="s">
        <v>228</v>
      </c>
      <c r="AB26" s="269" t="s">
        <v>71</v>
      </c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>Emily Rapley</v>
      </c>
      <c r="I27" s="19" t="str">
        <f t="shared" si="1"/>
        <v>Hitchin Girls' School</v>
      </c>
      <c r="J27" s="286">
        <v>252</v>
      </c>
      <c r="K27" s="259">
        <v>12.94</v>
      </c>
      <c r="L27" s="174" t="str">
        <f t="shared" si="3"/>
        <v xml:space="preserve"> </v>
      </c>
      <c r="M27" s="175" t="str">
        <f t="shared" si="4"/>
        <v xml:space="preserve"> </v>
      </c>
      <c r="N27" s="176" t="str">
        <f t="shared" si="5"/>
        <v xml:space="preserve"> </v>
      </c>
      <c r="O27" s="69">
        <f>IF(K27&gt;0,RANK(K27,$K$27:$K$34,1),"No Runner")</f>
        <v>1</v>
      </c>
      <c r="P27" s="56">
        <f>IF(K27&gt;0,IF(Q27="no","No",RANK(Q27,$Q$3:$Q$34,1)+COUNTIF($Q$3:Q27,Q27)-1),"No Runner")</f>
        <v>5</v>
      </c>
      <c r="Q27" s="56">
        <f t="shared" si="7"/>
        <v>12.94</v>
      </c>
      <c r="R27" s="56" t="str">
        <f t="shared" si="8"/>
        <v>First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>
        <v>568</v>
      </c>
      <c r="AA27" s="268" t="s">
        <v>73</v>
      </c>
      <c r="AB27" s="269" t="s">
        <v>243</v>
      </c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>Esther Faponle</v>
      </c>
      <c r="I28" s="20" t="str">
        <f t="shared" si="1"/>
        <v>JFK</v>
      </c>
      <c r="J28" s="260">
        <v>266</v>
      </c>
      <c r="K28" s="261">
        <v>13.27</v>
      </c>
      <c r="L28" s="177" t="str">
        <f t="shared" si="3"/>
        <v xml:space="preserve"> </v>
      </c>
      <c r="M28" s="178" t="str">
        <f t="shared" si="4"/>
        <v xml:space="preserve"> </v>
      </c>
      <c r="N28" s="179" t="str">
        <f t="shared" si="5"/>
        <v xml:space="preserve"> </v>
      </c>
      <c r="O28" s="74">
        <f t="shared" ref="O28:O34" si="12">IF(K28&gt;0,RANK(K28,$K$27:$K$34,1),"No Runner")</f>
        <v>2</v>
      </c>
      <c r="P28" s="61" t="str">
        <f>IF(K28&gt;0,IF(Q28="no","No",RANK(Q28,$Q$3:$Q$34,1)+COUNTIF($Q$3:Q28,Q28)-1),"No Runner")</f>
        <v>No</v>
      </c>
      <c r="Q28" s="61" t="str">
        <f t="shared" si="7"/>
        <v>no</v>
      </c>
      <c r="R28" s="61">
        <f t="shared" si="8"/>
        <v>13.27</v>
      </c>
      <c r="S28" s="61">
        <f t="shared" si="10"/>
        <v>8</v>
      </c>
      <c r="T28" s="400"/>
      <c r="U28" s="360"/>
      <c r="V28" s="361"/>
      <c r="W28" s="361"/>
      <c r="X28" s="362"/>
      <c r="Y28" s="390"/>
      <c r="Z28" s="267">
        <v>572</v>
      </c>
      <c r="AA28" s="268" t="s">
        <v>245</v>
      </c>
      <c r="AB28" s="269" t="s">
        <v>243</v>
      </c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>Chloe Johnson</v>
      </c>
      <c r="I29" s="21" t="str">
        <f t="shared" si="1"/>
        <v>The King's School</v>
      </c>
      <c r="J29" s="260">
        <v>785</v>
      </c>
      <c r="K29" s="261">
        <v>13.52</v>
      </c>
      <c r="L29" s="177" t="str">
        <f t="shared" si="3"/>
        <v xml:space="preserve"> </v>
      </c>
      <c r="M29" s="178" t="str">
        <f t="shared" si="4"/>
        <v xml:space="preserve"> </v>
      </c>
      <c r="N29" s="179" t="str">
        <f t="shared" si="5"/>
        <v xml:space="preserve"> </v>
      </c>
      <c r="O29" s="74">
        <f t="shared" si="12"/>
        <v>3</v>
      </c>
      <c r="P29" s="61" t="str">
        <f>IF(K29&gt;0,IF(Q29="no","No",RANK(Q29,$Q$3:$Q$34,1)+COUNTIF($Q$3:Q29,Q29)-1),"No Runner")</f>
        <v>No</v>
      </c>
      <c r="Q29" s="61" t="str">
        <f t="shared" si="7"/>
        <v>no</v>
      </c>
      <c r="R29" s="61">
        <f t="shared" si="8"/>
        <v>13.52</v>
      </c>
      <c r="S29" s="61">
        <f t="shared" si="10"/>
        <v>13</v>
      </c>
      <c r="T29" s="400"/>
      <c r="U29" s="363"/>
      <c r="V29" s="364"/>
      <c r="W29" s="364"/>
      <c r="X29" s="365"/>
      <c r="Y29" s="390"/>
      <c r="Z29" s="267">
        <v>680</v>
      </c>
      <c r="AA29" s="268" t="s">
        <v>254</v>
      </c>
      <c r="AB29" s="269" t="s">
        <v>253</v>
      </c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>Marissa Mpofu</v>
      </c>
      <c r="I30" s="20" t="str">
        <f t="shared" si="1"/>
        <v>The Hemel Hempstead School</v>
      </c>
      <c r="J30" s="260">
        <v>778</v>
      </c>
      <c r="K30" s="261">
        <v>13.52</v>
      </c>
      <c r="L30" s="177" t="str">
        <f t="shared" si="3"/>
        <v xml:space="preserve"> </v>
      </c>
      <c r="M30" s="178" t="str">
        <f t="shared" si="4"/>
        <v xml:space="preserve"> </v>
      </c>
      <c r="N30" s="179" t="str">
        <f t="shared" si="5"/>
        <v xml:space="preserve"> </v>
      </c>
      <c r="O30" s="74">
        <f t="shared" si="12"/>
        <v>3</v>
      </c>
      <c r="P30" s="61" t="str">
        <f>IF(K30&gt;0,IF(Q30="no","No",RANK(Q30,$Q$3:$Q$34,1)+COUNTIF($Q$3:Q30,Q30)-1),"No Runner")</f>
        <v>No</v>
      </c>
      <c r="Q30" s="61" t="str">
        <f t="shared" si="7"/>
        <v>no</v>
      </c>
      <c r="R30" s="61">
        <f t="shared" si="8"/>
        <v>13.52</v>
      </c>
      <c r="S30" s="61">
        <f t="shared" si="10"/>
        <v>13</v>
      </c>
      <c r="T30" s="400"/>
      <c r="U30" s="378"/>
      <c r="V30" s="379"/>
      <c r="W30" s="379"/>
      <c r="X30" s="380"/>
      <c r="Y30" s="390"/>
      <c r="Z30" s="267">
        <v>718</v>
      </c>
      <c r="AA30" s="268" t="s">
        <v>263</v>
      </c>
      <c r="AB30" s="269" t="s">
        <v>63</v>
      </c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>Isabella  Simpson</v>
      </c>
      <c r="I31" s="20" t="str">
        <f t="shared" si="1"/>
        <v>Chancellor's</v>
      </c>
      <c r="J31" s="260">
        <v>153</v>
      </c>
      <c r="K31" s="261">
        <v>14.39</v>
      </c>
      <c r="L31" s="177" t="str">
        <f t="shared" si="3"/>
        <v xml:space="preserve"> </v>
      </c>
      <c r="M31" s="178" t="str">
        <f t="shared" si="4"/>
        <v xml:space="preserve"> </v>
      </c>
      <c r="N31" s="179" t="str">
        <f t="shared" si="5"/>
        <v xml:space="preserve"> </v>
      </c>
      <c r="O31" s="74">
        <f t="shared" si="12"/>
        <v>5</v>
      </c>
      <c r="P31" s="61" t="str">
        <f>IF(K31&gt;0,IF(Q31="no","No",RANK(Q31,$Q$3:$Q$34,1)+COUNTIF($Q$3:Q31,Q31)-1),"No Runner")</f>
        <v>No</v>
      </c>
      <c r="Q31" s="61" t="str">
        <f t="shared" si="7"/>
        <v>no</v>
      </c>
      <c r="R31" s="61">
        <f t="shared" si="8"/>
        <v>14.39</v>
      </c>
      <c r="S31" s="61">
        <f t="shared" si="10"/>
        <v>21</v>
      </c>
      <c r="T31" s="400"/>
      <c r="U31" s="48"/>
      <c r="V31" s="48"/>
      <c r="W31" s="48"/>
      <c r="Y31" s="390"/>
      <c r="Z31" s="267">
        <v>778</v>
      </c>
      <c r="AA31" s="268" t="s">
        <v>269</v>
      </c>
      <c r="AB31" s="269" t="s">
        <v>92</v>
      </c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>Daniella Ngoma</v>
      </c>
      <c r="I32" s="20" t="str">
        <f t="shared" si="1"/>
        <v>The Adeyfield Academy</v>
      </c>
      <c r="J32" s="260">
        <v>718</v>
      </c>
      <c r="K32" s="261">
        <v>15.53</v>
      </c>
      <c r="L32" s="177" t="str">
        <f t="shared" si="3"/>
        <v xml:space="preserve"> </v>
      </c>
      <c r="M32" s="178" t="str">
        <f t="shared" si="4"/>
        <v xml:space="preserve"> </v>
      </c>
      <c r="N32" s="179" t="str">
        <f t="shared" si="5"/>
        <v xml:space="preserve"> </v>
      </c>
      <c r="O32" s="74">
        <f t="shared" si="12"/>
        <v>6</v>
      </c>
      <c r="P32" s="61" t="str">
        <f>IF(K32&gt;0,IF(Q32="no","No",RANK(Q32,$Q$3:$Q$34,1)+COUNTIF($Q$3:Q32,Q32)-1),"No Runner")</f>
        <v>No</v>
      </c>
      <c r="Q32" s="61" t="str">
        <f t="shared" si="7"/>
        <v>no</v>
      </c>
      <c r="R32" s="61">
        <f t="shared" si="8"/>
        <v>15.53</v>
      </c>
      <c r="S32" s="61">
        <f t="shared" si="10"/>
        <v>22</v>
      </c>
      <c r="T32" s="400"/>
      <c r="U32" s="381" t="str">
        <f>C2&amp;" Finalists"</f>
        <v>100m Finalists</v>
      </c>
      <c r="V32" s="382"/>
      <c r="W32" s="382"/>
      <c r="X32" s="383"/>
      <c r="Y32" s="390"/>
      <c r="Z32" s="267">
        <v>784</v>
      </c>
      <c r="AA32" s="268" t="s">
        <v>75</v>
      </c>
      <c r="AB32" s="269" t="s">
        <v>76</v>
      </c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>
        <v>785</v>
      </c>
      <c r="AA33" s="268" t="s">
        <v>271</v>
      </c>
      <c r="AB33" s="269" t="s">
        <v>77</v>
      </c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67">
        <v>786</v>
      </c>
      <c r="AA34" s="268" t="s">
        <v>272</v>
      </c>
      <c r="AB34" s="269" t="s">
        <v>77</v>
      </c>
    </row>
    <row r="35" spans="1:29" ht="9.9499999999999993" customHeight="1">
      <c r="A35" s="333"/>
      <c r="B35" s="171">
        <v>1</v>
      </c>
      <c r="C35" s="394"/>
      <c r="D35" s="395"/>
      <c r="E35" s="336" t="str">
        <f>C2&amp;" Final"</f>
        <v>100m Final</v>
      </c>
      <c r="G35" s="52">
        <v>1</v>
      </c>
      <c r="H35" s="53" t="str">
        <f t="shared" si="0"/>
        <v>Jasmine Rance</v>
      </c>
      <c r="I35" s="53" t="str">
        <f t="shared" si="1"/>
        <v>Sandringham</v>
      </c>
      <c r="J35" s="287">
        <v>509</v>
      </c>
      <c r="K35" s="259">
        <v>12.67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>YES</v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Giusy Caprarelli</v>
      </c>
      <c r="W35" s="87" t="str">
        <f>IFERROR(INDEX($I$3:$I$34,MATCH($B35,$P$3:$P$34,0)),"")</f>
        <v>Loreto College</v>
      </c>
      <c r="X35" s="54">
        <f>IFERROR(INDEX($J$3:$J$34,MATCH($B35,$P$3:$P$34,0)),"")</f>
        <v>347</v>
      </c>
      <c r="Y35" s="390"/>
      <c r="Z35" s="267">
        <v>793</v>
      </c>
      <c r="AA35" s="268" t="s">
        <v>273</v>
      </c>
      <c r="AB35" s="269" t="s">
        <v>98</v>
      </c>
    </row>
    <row r="36" spans="1:29" ht="9.9499999999999993" customHeigh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>Giusy Caprarelli</v>
      </c>
      <c r="I36" s="211" t="str">
        <f t="shared" si="1"/>
        <v>Loreto College</v>
      </c>
      <c r="J36" s="288">
        <v>347</v>
      </c>
      <c r="K36" s="261">
        <v>12.83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>Jasmine Rance</v>
      </c>
      <c r="W36" s="209" t="str">
        <f t="shared" ref="W36:W42" si="14">IFERROR(INDEX($I$3:$I$34,MATCH($B36,$P$3:$P$34,0)),"")</f>
        <v>Sandringham</v>
      </c>
      <c r="X36" s="71">
        <f>IFERROR(INDEX($J$3:$J$34,MATCH($B36,$P$3:$P$34,0)),"")</f>
        <v>509</v>
      </c>
      <c r="Y36" s="390"/>
      <c r="Z36" s="267">
        <v>818</v>
      </c>
      <c r="AA36" s="268" t="s">
        <v>276</v>
      </c>
      <c r="AB36" s="269" t="s">
        <v>90</v>
      </c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>Aara  Kamara</v>
      </c>
      <c r="I37" s="212" t="str">
        <f t="shared" si="1"/>
        <v>Queenswood</v>
      </c>
      <c r="J37" s="288">
        <v>404</v>
      </c>
      <c r="K37" s="261">
        <v>12.83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>Aara  Kamara</v>
      </c>
      <c r="W37" s="209" t="str">
        <f t="shared" si="14"/>
        <v>Queenswood</v>
      </c>
      <c r="X37" s="71">
        <f t="shared" ref="X37:X42" si="15">IFERROR(INDEX($J$3:$J$34,MATCH($B37,$P$3:$P$34,0)),"")</f>
        <v>404</v>
      </c>
      <c r="Y37" s="390"/>
      <c r="Z37" s="267"/>
      <c r="AA37" s="268"/>
      <c r="AB37" s="269"/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>Mia Taruvinga</v>
      </c>
      <c r="I38" s="213" t="str">
        <f t="shared" si="1"/>
        <v>The John Warner School</v>
      </c>
      <c r="J38" s="288">
        <v>784</v>
      </c>
      <c r="K38" s="261">
        <v>12.95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>Mia Taruvinga</v>
      </c>
      <c r="W38" s="209" t="str">
        <f t="shared" si="14"/>
        <v>The John Warner School</v>
      </c>
      <c r="X38" s="71">
        <f t="shared" si="15"/>
        <v>784</v>
      </c>
      <c r="Y38" s="390"/>
      <c r="Z38" s="267"/>
      <c r="AA38" s="268"/>
      <c r="AB38" s="269"/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>Emily Rapley</v>
      </c>
      <c r="I39" s="214" t="str">
        <f t="shared" si="1"/>
        <v>Hitchin Girls' School</v>
      </c>
      <c r="J39" s="288">
        <v>252</v>
      </c>
      <c r="K39" s="261">
        <v>12.96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>Emily Rapley</v>
      </c>
      <c r="W39" s="209" t="str">
        <f t="shared" si="14"/>
        <v>Hitchin Girls' School</v>
      </c>
      <c r="X39" s="71">
        <f t="shared" si="15"/>
        <v>252</v>
      </c>
      <c r="Y39" s="390"/>
      <c r="Z39" s="267"/>
      <c r="AA39" s="268"/>
      <c r="AB39" s="269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12.3</v>
      </c>
      <c r="E40" s="337"/>
      <c r="G40" s="31">
        <v>6</v>
      </c>
      <c r="H40" s="41" t="str">
        <f t="shared" si="0"/>
        <v>Rose Cook</v>
      </c>
      <c r="I40" s="214" t="str">
        <f t="shared" si="1"/>
        <v>Saint John Henry Newman school</v>
      </c>
      <c r="J40" s="288">
        <v>473</v>
      </c>
      <c r="K40" s="261">
        <v>13.03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>Frederika Tagoe</v>
      </c>
      <c r="W40" s="209" t="str">
        <f t="shared" si="14"/>
        <v>RMS</v>
      </c>
      <c r="X40" s="71">
        <f t="shared" si="15"/>
        <v>423</v>
      </c>
      <c r="Y40" s="390"/>
      <c r="Z40" s="267"/>
      <c r="AA40" s="268"/>
      <c r="AB40" s="269"/>
    </row>
    <row r="41" spans="1:29" ht="9.9499999999999993" customHeight="1">
      <c r="A41" s="333"/>
      <c r="B41" s="49">
        <v>7</v>
      </c>
      <c r="C41" s="107" t="s">
        <v>17</v>
      </c>
      <c r="D41" s="274">
        <v>12.4</v>
      </c>
      <c r="E41" s="337"/>
      <c r="G41" s="31">
        <v>7</v>
      </c>
      <c r="H41" s="41" t="str">
        <f t="shared" si="0"/>
        <v>Sedona  De Silva</v>
      </c>
      <c r="I41" s="214" t="str">
        <f t="shared" si="1"/>
        <v>Habs Girls</v>
      </c>
      <c r="J41" s="288">
        <v>211</v>
      </c>
      <c r="K41" s="261">
        <v>13.2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>Rose Cook</v>
      </c>
      <c r="W41" s="209" t="str">
        <f t="shared" si="14"/>
        <v>Saint John Henry Newman school</v>
      </c>
      <c r="X41" s="71">
        <f t="shared" si="15"/>
        <v>473</v>
      </c>
      <c r="Y41" s="390"/>
      <c r="Z41" s="267"/>
      <c r="AA41" s="268"/>
      <c r="AB41" s="269"/>
    </row>
    <row r="42" spans="1:29" ht="9.9499999999999993" customHeight="1" thickBot="1">
      <c r="A42" s="333"/>
      <c r="B42" s="51">
        <v>8</v>
      </c>
      <c r="C42" s="108" t="s">
        <v>16</v>
      </c>
      <c r="D42" s="275">
        <v>12.7</v>
      </c>
      <c r="E42" s="338"/>
      <c r="G42" s="32">
        <v>8</v>
      </c>
      <c r="H42" s="42" t="str">
        <f t="shared" si="0"/>
        <v>Frederika Tagoe</v>
      </c>
      <c r="I42" s="215" t="str">
        <f t="shared" si="1"/>
        <v>RMS</v>
      </c>
      <c r="J42" s="289">
        <v>423</v>
      </c>
      <c r="K42" s="265">
        <v>13.45</v>
      </c>
      <c r="L42" s="180" t="str">
        <f t="shared" si="3"/>
        <v xml:space="preserve"> </v>
      </c>
      <c r="M42" s="181" t="str">
        <f t="shared" si="4"/>
        <v xml:space="preserve"> </v>
      </c>
      <c r="N42" s="182" t="str">
        <f t="shared" si="5"/>
        <v xml:space="preserve"> </v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>Sedona  De Silva</v>
      </c>
      <c r="W42" s="210" t="str">
        <f t="shared" si="14"/>
        <v>Habs Girls</v>
      </c>
      <c r="X42" s="73">
        <f t="shared" si="15"/>
        <v>211</v>
      </c>
      <c r="Y42" s="390"/>
      <c r="Z42" s="267"/>
      <c r="AA42" s="268"/>
      <c r="AB42" s="269"/>
    </row>
    <row r="43" spans="1:29" ht="9.9499999999999993" customHeight="1" thickBot="1">
      <c r="Z43" s="270"/>
      <c r="AA43" s="271"/>
      <c r="AB43" s="272"/>
    </row>
    <row r="47" spans="1:29" ht="9.9499999999999993" customHeight="1" thickBo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thickBot="1">
      <c r="E48"/>
      <c r="F48"/>
      <c r="G48"/>
      <c r="H48"/>
      <c r="I48"/>
      <c r="J48"/>
      <c r="K48"/>
      <c r="L48"/>
      <c r="M48"/>
      <c r="N48"/>
      <c r="O48"/>
      <c r="P48"/>
      <c r="Z48" s="328" t="s">
        <v>49</v>
      </c>
      <c r="AA48" s="329" t="s">
        <v>48</v>
      </c>
      <c r="AB48" s="330"/>
      <c r="AC48" s="29"/>
    </row>
    <row r="49" spans="5:29" ht="9.9499999999999993" customHeight="1">
      <c r="E49"/>
      <c r="F49"/>
      <c r="G49"/>
      <c r="H49"/>
      <c r="I49"/>
      <c r="J49"/>
      <c r="K49"/>
      <c r="L49"/>
      <c r="M49"/>
      <c r="N49"/>
      <c r="O49"/>
      <c r="P49"/>
      <c r="Z49" s="266"/>
      <c r="AA49" s="87" t="e">
        <f ca="1">IFERROR(VLOOKUP($Z49,Entries!$B$2:$E$1000,2,0),"")</f>
        <v>#NAME?</v>
      </c>
      <c r="AB49" s="87" t="e">
        <f ca="1">IFERROR(VLOOKUP($Z49,Entries!$B$2:$E$1000,3,0),"")</f>
        <v>#NAME?</v>
      </c>
      <c r="AC49" s="54" t="e">
        <f ca="1">IFERROR(VLOOKUP($Z49,Entries!$B$2:$E$1000,4,0),"")</f>
        <v>#NAME?</v>
      </c>
    </row>
    <row r="50" spans="5:29" ht="9.9499999999999993" customHeight="1" thickBot="1">
      <c r="E50"/>
      <c r="F50"/>
      <c r="G50"/>
      <c r="H50"/>
      <c r="I50"/>
      <c r="J50"/>
      <c r="K50"/>
      <c r="L50"/>
      <c r="M50"/>
      <c r="N50"/>
      <c r="O50"/>
      <c r="P50"/>
      <c r="Z50" s="290"/>
      <c r="AA50" s="72" t="e">
        <f ca="1">IFERROR(VLOOKUP($Z49,Entries!$H$2:$K$1000,2,0),"")</f>
        <v>#NAME?</v>
      </c>
      <c r="AB50" s="210" t="e">
        <f ca="1">IFERROR(VLOOKUP($Z49,Entries!$H$2:$K$1000,3,0),"")</f>
        <v>#NAME?</v>
      </c>
      <c r="AC50" s="73" t="e">
        <f ca="1">IFERROR(VLOOKUP($Z49,Entries!$H$2:$K$1000,4,0),"")</f>
        <v>#NAME?</v>
      </c>
    </row>
    <row r="51" spans="5:29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29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29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29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29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29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29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29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29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  <mergeCell ref="U2:X3"/>
    <mergeCell ref="U4:X6"/>
    <mergeCell ref="U32:X33"/>
    <mergeCell ref="Z48:AB48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</mergeCells>
  <phoneticPr fontId="11" type="noConversion"/>
  <conditionalFormatting sqref="O3:O10">
    <cfRule type="cellIs" dxfId="164" priority="23" operator="between">
      <formula>2.9</formula>
      <formula>3.1</formula>
    </cfRule>
    <cfRule type="cellIs" dxfId="163" priority="24" operator="between">
      <formula>1.9</formula>
      <formula>2.1</formula>
    </cfRule>
    <cfRule type="cellIs" dxfId="162" priority="25" operator="between">
      <formula>0.9</formula>
      <formula>1.1</formula>
    </cfRule>
  </conditionalFormatting>
  <conditionalFormatting sqref="O11:O18">
    <cfRule type="cellIs" dxfId="161" priority="20" operator="between">
      <formula>2.9</formula>
      <formula>3.1</formula>
    </cfRule>
    <cfRule type="cellIs" dxfId="160" priority="21" operator="between">
      <formula>1.9</formula>
      <formula>2.1</formula>
    </cfRule>
    <cfRule type="cellIs" dxfId="159" priority="22" operator="between">
      <formula>0.9</formula>
      <formula>1.1</formula>
    </cfRule>
  </conditionalFormatting>
  <conditionalFormatting sqref="O19:O26">
    <cfRule type="cellIs" dxfId="158" priority="17" operator="between">
      <formula>2.9</formula>
      <formula>3.1</formula>
    </cfRule>
    <cfRule type="cellIs" dxfId="157" priority="18" operator="between">
      <formula>1.9</formula>
      <formula>2.1</formula>
    </cfRule>
    <cfRule type="cellIs" dxfId="156" priority="19" operator="between">
      <formula>0.9</formula>
      <formula>1.1</formula>
    </cfRule>
  </conditionalFormatting>
  <conditionalFormatting sqref="O27:O34">
    <cfRule type="cellIs" dxfId="155" priority="14" operator="between">
      <formula>2.9</formula>
      <formula>3.1</formula>
    </cfRule>
    <cfRule type="cellIs" dxfId="154" priority="15" operator="between">
      <formula>1.9</formula>
      <formula>2.1</formula>
    </cfRule>
    <cfRule type="cellIs" dxfId="153" priority="1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B16" zoomScale="125" zoomScaleNormal="125" workbookViewId="0">
      <selection activeCell="K24" sqref="K24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27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45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IFERROR(VLOOKUP($J3,$Z$2:$AB$34,2,0),"")</f>
        <v>Shammah St John</v>
      </c>
      <c r="I3" s="45" t="str">
        <f t="shared" ref="I3:I42" si="1">IFERROR(VLOOKUP($J3,$Z$2:$AB$34,3,0),"")</f>
        <v>Habs Girls</v>
      </c>
      <c r="J3" s="258">
        <v>217</v>
      </c>
      <c r="K3" s="313">
        <v>27.5</v>
      </c>
      <c r="L3" s="174" t="str">
        <f>IF($K3=$D$40,"Equal",IF($K3&lt;$D$40,IF($K3&gt;0,"NEW","" )," "))</f>
        <v xml:space="preserve"> </v>
      </c>
      <c r="M3" s="175" t="str">
        <f>IF($K3&lt;=$D$41,IF($K3&gt;0,"YES","" )," ")</f>
        <v xml:space="preserve"> </v>
      </c>
      <c r="N3" s="176" t="str">
        <f>IF($K3&lt;=$D$42,IF($K3&gt;0,"YES","" )," ")</f>
        <v xml:space="preserve"> </v>
      </c>
      <c r="O3" s="55">
        <f>IF(K3&gt;0,RANK(K3,$K$3:$K$10,1),"No Runner")</f>
        <v>1</v>
      </c>
      <c r="P3" s="56">
        <f>IF(K3&gt;0,IF(Q3="no","No",RANK(Q3,$Q$3:$Q$34,1)+COUNTIF($Q$3:Q3,Q3)-1),"No Runner")</f>
        <v>3</v>
      </c>
      <c r="Q3" s="56">
        <f>IF(K3&gt;0,IF(O3=1,K3,IF(S3&lt;9-COUNTIF($O$3:$O$34,1),K3,"no")),"No Runner")</f>
        <v>27.5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>
        <v>31</v>
      </c>
      <c r="AA3" s="268" t="s">
        <v>83</v>
      </c>
      <c r="AB3" s="277" t="s">
        <v>84</v>
      </c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>Mollie Rees</v>
      </c>
      <c r="I4" s="13" t="str">
        <f t="shared" si="1"/>
        <v>Ashlyns</v>
      </c>
      <c r="J4" s="260">
        <v>31</v>
      </c>
      <c r="K4" s="314">
        <v>27.9</v>
      </c>
      <c r="L4" s="177" t="str">
        <f t="shared" ref="L4:L42" si="3">IF($K4=$D$40,"Equal",IF($K4&lt;$D$40,IF($K4&gt;0,"NEW","" )," "))</f>
        <v xml:space="preserve"> </v>
      </c>
      <c r="M4" s="178" t="str">
        <f t="shared" ref="M4:M42" si="4">IF($K4&lt;=$D$41,IF($K4&gt;0,"YES","" )," ")</f>
        <v xml:space="preserve"> </v>
      </c>
      <c r="N4" s="179" t="str">
        <f t="shared" ref="N4:N42" si="5">IF($K4&lt;=$D$42,IF($K4&gt;0,"YES","" )," ")</f>
        <v xml:space="preserve"> 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5</v>
      </c>
      <c r="Q4" s="61">
        <f t="shared" ref="Q4:Q34" si="7">IF(K4&gt;0,IF(O4=1,K4,IF(S4&lt;9-COUNTIF($O$3:$O$34,1),K4,"no")),"No Runner")</f>
        <v>27.9</v>
      </c>
      <c r="R4" s="61">
        <f t="shared" ref="R4:R34" si="8">IF(K4&gt;0,IF(O4=1,"First",K4),"No Runner")</f>
        <v>27.9</v>
      </c>
      <c r="S4" s="61">
        <f t="shared" si="2"/>
        <v>3</v>
      </c>
      <c r="T4" s="400"/>
      <c r="U4" s="387" t="s">
        <v>20</v>
      </c>
      <c r="V4" s="388"/>
      <c r="W4" s="388"/>
      <c r="X4" s="389"/>
      <c r="Y4" s="390"/>
      <c r="Z4" s="267">
        <v>33</v>
      </c>
      <c r="AA4" s="268" t="s">
        <v>110</v>
      </c>
      <c r="AB4" s="277" t="s">
        <v>84</v>
      </c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>Hurinatu  Kamara</v>
      </c>
      <c r="I5" s="13" t="str">
        <f t="shared" si="1"/>
        <v>Bishop's Hatfield Girls' School</v>
      </c>
      <c r="J5" s="260">
        <v>148</v>
      </c>
      <c r="K5" s="314">
        <v>28.6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 xml:space="preserve"> </v>
      </c>
      <c r="O5" s="60">
        <f t="shared" si="6"/>
        <v>3</v>
      </c>
      <c r="P5" s="61">
        <f>IF(K5&gt;0,IF(Q5="no","No",RANK(Q5,$Q$3:$Q$34,1)+COUNTIF($Q$3:Q5,Q5)-1),"No Runner")</f>
        <v>7</v>
      </c>
      <c r="Q5" s="61">
        <f t="shared" si="7"/>
        <v>28.6</v>
      </c>
      <c r="R5" s="61">
        <f t="shared" si="8"/>
        <v>28.6</v>
      </c>
      <c r="S5" s="61">
        <f t="shared" si="2"/>
        <v>5</v>
      </c>
      <c r="T5" s="400"/>
      <c r="U5" s="354"/>
      <c r="V5" s="355"/>
      <c r="W5" s="355"/>
      <c r="X5" s="356"/>
      <c r="Y5" s="390"/>
      <c r="Z5" s="267">
        <v>78</v>
      </c>
      <c r="AA5" s="268" t="s">
        <v>122</v>
      </c>
      <c r="AB5" s="277" t="s">
        <v>59</v>
      </c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>Ruby  Cheshire</v>
      </c>
      <c r="I6" s="13" t="str">
        <f t="shared" si="1"/>
        <v>Presdales</v>
      </c>
      <c r="J6" s="260">
        <v>377</v>
      </c>
      <c r="K6" s="314">
        <v>28.7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 t="str">
        <f>IF(K6&gt;0,IF(Q6="no","No",RANK(Q6,$Q$3:$Q$34,1)+COUNTIF($Q$3:Q6,Q6)-1),"No Runner")</f>
        <v>No</v>
      </c>
      <c r="Q6" s="61" t="str">
        <f t="shared" si="7"/>
        <v>no</v>
      </c>
      <c r="R6" s="61">
        <f t="shared" si="8"/>
        <v>28.7</v>
      </c>
      <c r="S6" s="61">
        <f t="shared" si="2"/>
        <v>7</v>
      </c>
      <c r="T6" s="400"/>
      <c r="U6" s="357"/>
      <c r="V6" s="358"/>
      <c r="W6" s="358"/>
      <c r="X6" s="359"/>
      <c r="Y6" s="390"/>
      <c r="Z6" s="267">
        <v>130</v>
      </c>
      <c r="AA6" s="268" t="s">
        <v>133</v>
      </c>
      <c r="AB6" s="277" t="s">
        <v>64</v>
      </c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>Lucy Conlon</v>
      </c>
      <c r="I7" s="13" t="str">
        <f t="shared" si="1"/>
        <v>Beaumont</v>
      </c>
      <c r="J7" s="260">
        <v>78</v>
      </c>
      <c r="K7" s="314">
        <v>29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 t="str">
        <f>IF(K7&gt;0,IF(Q7="no","No",RANK(Q7,$Q$3:$Q$34,1)+COUNTIF($Q$3:Q7,Q7)-1),"No Runner")</f>
        <v>No</v>
      </c>
      <c r="Q7" s="61" t="str">
        <f t="shared" si="7"/>
        <v>no</v>
      </c>
      <c r="R7" s="61">
        <f t="shared" si="8"/>
        <v>29</v>
      </c>
      <c r="S7" s="61">
        <f t="shared" si="2"/>
        <v>8</v>
      </c>
      <c r="T7" s="400"/>
      <c r="U7" s="351" t="s">
        <v>52</v>
      </c>
      <c r="V7" s="352"/>
      <c r="W7" s="352"/>
      <c r="X7" s="353"/>
      <c r="Y7" s="390"/>
      <c r="Z7" s="267">
        <v>148</v>
      </c>
      <c r="AA7" s="268" t="s">
        <v>148</v>
      </c>
      <c r="AB7" s="277" t="s">
        <v>65</v>
      </c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>Imani Coke</v>
      </c>
      <c r="I8" s="13" t="str">
        <f t="shared" si="1"/>
        <v>Longdean</v>
      </c>
      <c r="J8" s="260">
        <v>343</v>
      </c>
      <c r="K8" s="314">
        <v>29.6</v>
      </c>
      <c r="L8" s="177" t="str">
        <f t="shared" si="3"/>
        <v xml:space="preserve"> </v>
      </c>
      <c r="M8" s="178" t="str">
        <f t="shared" si="4"/>
        <v xml:space="preserve"> </v>
      </c>
      <c r="N8" s="179" t="str">
        <f t="shared" si="5"/>
        <v xml:space="preserve"> </v>
      </c>
      <c r="O8" s="60">
        <f t="shared" si="6"/>
        <v>6</v>
      </c>
      <c r="P8" s="61" t="str">
        <f>IF(K8&gt;0,IF(Q8="no","No",RANK(Q8,$Q$3:$Q$34,1)+COUNTIF($Q$3:Q8,Q8)-1),"No Runner")</f>
        <v>No</v>
      </c>
      <c r="Q8" s="61" t="str">
        <f t="shared" si="7"/>
        <v>no</v>
      </c>
      <c r="R8" s="61">
        <f t="shared" si="8"/>
        <v>29.6</v>
      </c>
      <c r="S8" s="61">
        <f t="shared" si="2"/>
        <v>11</v>
      </c>
      <c r="T8" s="400"/>
      <c r="U8" s="354"/>
      <c r="V8" s="355"/>
      <c r="W8" s="355"/>
      <c r="X8" s="356"/>
      <c r="Y8" s="390"/>
      <c r="Z8" s="267">
        <v>217</v>
      </c>
      <c r="AA8" s="268" t="s">
        <v>87</v>
      </c>
      <c r="AB8" s="277" t="s">
        <v>81</v>
      </c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/>
      </c>
      <c r="I9" s="12" t="str">
        <f t="shared" si="1"/>
        <v/>
      </c>
      <c r="J9" s="260"/>
      <c r="K9" s="314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400"/>
      <c r="U9" s="357"/>
      <c r="V9" s="358"/>
      <c r="W9" s="358"/>
      <c r="X9" s="359"/>
      <c r="Y9" s="390"/>
      <c r="Z9" s="267">
        <v>343</v>
      </c>
      <c r="AA9" s="268" t="s">
        <v>181</v>
      </c>
      <c r="AB9" s="277" t="s">
        <v>180</v>
      </c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31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>
        <v>364</v>
      </c>
      <c r="AA10" s="268" t="s">
        <v>186</v>
      </c>
      <c r="AB10" s="277" t="s">
        <v>187</v>
      </c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>Mia Taruvinga</v>
      </c>
      <c r="I11" s="16" t="str">
        <f t="shared" si="1"/>
        <v>The John Warner School</v>
      </c>
      <c r="J11" s="286">
        <v>784</v>
      </c>
      <c r="K11" s="313">
        <v>26.9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1</v>
      </c>
      <c r="Q11" s="56">
        <f t="shared" si="7"/>
        <v>26.9</v>
      </c>
      <c r="R11" s="56" t="str">
        <f t="shared" si="8"/>
        <v>First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>
        <v>377</v>
      </c>
      <c r="AA11" s="268" t="s">
        <v>190</v>
      </c>
      <c r="AB11" s="277" t="s">
        <v>60</v>
      </c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>Aara Kamara</v>
      </c>
      <c r="I12" s="13" t="str">
        <f t="shared" si="1"/>
        <v>Queenswood</v>
      </c>
      <c r="J12" s="260">
        <v>404</v>
      </c>
      <c r="K12" s="314">
        <v>27.4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2</v>
      </c>
      <c r="Q12" s="61">
        <f t="shared" si="7"/>
        <v>27.4</v>
      </c>
      <c r="R12" s="61">
        <f t="shared" si="8"/>
        <v>27.4</v>
      </c>
      <c r="S12" s="61">
        <f t="shared" si="2"/>
        <v>1</v>
      </c>
      <c r="T12" s="400"/>
      <c r="U12" s="357"/>
      <c r="V12" s="358"/>
      <c r="W12" s="358"/>
      <c r="X12" s="359"/>
      <c r="Y12" s="390"/>
      <c r="Z12" s="267">
        <v>383</v>
      </c>
      <c r="AA12" s="268" t="s">
        <v>194</v>
      </c>
      <c r="AB12" s="277" t="s">
        <v>60</v>
      </c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>Annie Stansfield</v>
      </c>
      <c r="I13" s="13" t="str">
        <f t="shared" si="1"/>
        <v>Roundwood Park School</v>
      </c>
      <c r="J13" s="260">
        <v>466</v>
      </c>
      <c r="K13" s="314">
        <v>27.8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4</v>
      </c>
      <c r="Q13" s="61">
        <f t="shared" si="7"/>
        <v>27.8</v>
      </c>
      <c r="R13" s="61">
        <f t="shared" si="8"/>
        <v>27.8</v>
      </c>
      <c r="S13" s="61">
        <f t="shared" si="2"/>
        <v>2</v>
      </c>
      <c r="T13" s="400"/>
      <c r="U13" s="351" t="s">
        <v>53</v>
      </c>
      <c r="V13" s="352"/>
      <c r="W13" s="352"/>
      <c r="X13" s="353"/>
      <c r="Y13" s="390"/>
      <c r="Z13" s="267">
        <v>404</v>
      </c>
      <c r="AA13" s="268" t="s">
        <v>197</v>
      </c>
      <c r="AB13" s="277" t="s">
        <v>85</v>
      </c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>Asia Hall</v>
      </c>
      <c r="I14" s="13" t="str">
        <f t="shared" si="1"/>
        <v>The King's School</v>
      </c>
      <c r="J14" s="260">
        <v>786</v>
      </c>
      <c r="K14" s="314">
        <v>28.3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>
        <f>IF(K14&gt;0,IF(Q14="no","No",RANK(Q14,$Q$3:$Q$34,1)+COUNTIF($Q$3:Q14,Q14)-1),"No Runner")</f>
        <v>6</v>
      </c>
      <c r="Q14" s="61">
        <f t="shared" si="7"/>
        <v>28.3</v>
      </c>
      <c r="R14" s="61">
        <f t="shared" si="8"/>
        <v>28.3</v>
      </c>
      <c r="S14" s="61">
        <f t="shared" si="2"/>
        <v>4</v>
      </c>
      <c r="T14" s="400"/>
      <c r="U14" s="354"/>
      <c r="V14" s="355"/>
      <c r="W14" s="355"/>
      <c r="X14" s="356"/>
      <c r="Y14" s="390"/>
      <c r="Z14" s="267">
        <v>466</v>
      </c>
      <c r="AA14" s="268" t="s">
        <v>218</v>
      </c>
      <c r="AB14" s="277" t="s">
        <v>213</v>
      </c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 xml:space="preserve">Darci Murray </v>
      </c>
      <c r="I15" s="13" t="str">
        <f t="shared" si="1"/>
        <v xml:space="preserve">Katherine Warington </v>
      </c>
      <c r="J15" s="260">
        <v>303</v>
      </c>
      <c r="K15" s="314">
        <v>28.7</v>
      </c>
      <c r="L15" s="177" t="str">
        <f t="shared" si="3"/>
        <v xml:space="preserve"> </v>
      </c>
      <c r="M15" s="178" t="str">
        <f t="shared" si="4"/>
        <v xml:space="preserve"> </v>
      </c>
      <c r="N15" s="179" t="str">
        <f t="shared" si="5"/>
        <v xml:space="preserve"> </v>
      </c>
      <c r="O15" s="60">
        <f t="shared" si="9"/>
        <v>5</v>
      </c>
      <c r="P15" s="61" t="str">
        <f>IF(K15&gt;0,IF(Q15="no","No",RANK(Q15,$Q$3:$Q$34,1)+COUNTIF($Q$3:Q15,Q15)-1),"No Runner")</f>
        <v>No</v>
      </c>
      <c r="Q15" s="61" t="str">
        <f t="shared" si="7"/>
        <v>no</v>
      </c>
      <c r="R15" s="61">
        <f t="shared" si="8"/>
        <v>28.7</v>
      </c>
      <c r="S15" s="61">
        <f t="shared" si="2"/>
        <v>7</v>
      </c>
      <c r="T15" s="400"/>
      <c r="U15" s="357"/>
      <c r="V15" s="358"/>
      <c r="W15" s="358"/>
      <c r="X15" s="359"/>
      <c r="Y15" s="390"/>
      <c r="Z15" s="267">
        <v>467</v>
      </c>
      <c r="AA15" s="268" t="s">
        <v>219</v>
      </c>
      <c r="AB15" s="277" t="s">
        <v>213</v>
      </c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>Poppy Ward</v>
      </c>
      <c r="I16" s="15" t="str">
        <f t="shared" si="1"/>
        <v>Presdales</v>
      </c>
      <c r="J16" s="260">
        <v>383</v>
      </c>
      <c r="K16" s="314">
        <v>29.1</v>
      </c>
      <c r="L16" s="177" t="str">
        <f t="shared" si="3"/>
        <v xml:space="preserve"> </v>
      </c>
      <c r="M16" s="178" t="str">
        <f t="shared" si="4"/>
        <v xml:space="preserve"> </v>
      </c>
      <c r="N16" s="179" t="str">
        <f t="shared" si="5"/>
        <v xml:space="preserve"> </v>
      </c>
      <c r="O16" s="60">
        <f t="shared" si="9"/>
        <v>6</v>
      </c>
      <c r="P16" s="61" t="str">
        <f>IF(K16&gt;0,IF(Q16="no","No",RANK(Q16,$Q$3:$Q$34,1)+COUNTIF($Q$3:Q16,Q16)-1),"No Runner")</f>
        <v>No</v>
      </c>
      <c r="Q16" s="61" t="str">
        <f t="shared" si="7"/>
        <v>no</v>
      </c>
      <c r="R16" s="61">
        <f t="shared" si="8"/>
        <v>29.1</v>
      </c>
      <c r="S16" s="61">
        <f t="shared" si="2"/>
        <v>9</v>
      </c>
      <c r="T16" s="400"/>
      <c r="U16" s="351" t="s">
        <v>54</v>
      </c>
      <c r="V16" s="352"/>
      <c r="W16" s="352"/>
      <c r="X16" s="353"/>
      <c r="Y16" s="390"/>
      <c r="Z16" s="267">
        <v>477</v>
      </c>
      <c r="AA16" s="268" t="s">
        <v>222</v>
      </c>
      <c r="AB16" s="277" t="s">
        <v>221</v>
      </c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>Maja Hoss</v>
      </c>
      <c r="I17" s="10" t="str">
        <f t="shared" si="1"/>
        <v>Stanborough</v>
      </c>
      <c r="J17" s="262">
        <v>703</v>
      </c>
      <c r="K17" s="314">
        <v>29.4</v>
      </c>
      <c r="L17" s="177" t="str">
        <f t="shared" si="3"/>
        <v xml:space="preserve"> </v>
      </c>
      <c r="M17" s="178" t="str">
        <f t="shared" si="4"/>
        <v xml:space="preserve"> </v>
      </c>
      <c r="N17" s="179" t="str">
        <f t="shared" si="5"/>
        <v xml:space="preserve"> </v>
      </c>
      <c r="O17" s="60">
        <f t="shared" si="9"/>
        <v>7</v>
      </c>
      <c r="P17" s="61" t="str">
        <f>IF(K17&gt;0,IF(Q17="no","No",RANK(Q17,$Q$3:$Q$34,1)+COUNTIF($Q$3:Q17,Q17)-1),"No Runner")</f>
        <v>No</v>
      </c>
      <c r="Q17" s="61" t="str">
        <f t="shared" si="7"/>
        <v>no</v>
      </c>
      <c r="R17" s="61">
        <f t="shared" si="8"/>
        <v>29.4</v>
      </c>
      <c r="S17" s="61">
        <f>IF(K17&gt;0,IF(O17=1,"",COUNT($R$3:$R$34)+1-RANK(R17,$R$3:$R$34,0)),"")</f>
        <v>10</v>
      </c>
      <c r="T17" s="400"/>
      <c r="U17" s="354"/>
      <c r="V17" s="355"/>
      <c r="W17" s="355"/>
      <c r="X17" s="356"/>
      <c r="Y17" s="390"/>
      <c r="Z17" s="267">
        <v>611</v>
      </c>
      <c r="AA17" s="268" t="s">
        <v>86</v>
      </c>
      <c r="AB17" s="277" t="s">
        <v>248</v>
      </c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>Zoe Kelly</v>
      </c>
      <c r="I18" s="11" t="str">
        <f t="shared" si="1"/>
        <v>The Adeyfield Academy</v>
      </c>
      <c r="J18" s="276">
        <v>721</v>
      </c>
      <c r="K18" s="315">
        <v>31.8</v>
      </c>
      <c r="L18" s="180" t="str">
        <f t="shared" si="3"/>
        <v xml:space="preserve"> </v>
      </c>
      <c r="M18" s="181" t="str">
        <f t="shared" si="4"/>
        <v xml:space="preserve"> </v>
      </c>
      <c r="N18" s="182" t="str">
        <f t="shared" si="5"/>
        <v xml:space="preserve"> </v>
      </c>
      <c r="O18" s="65">
        <f t="shared" si="9"/>
        <v>8</v>
      </c>
      <c r="P18" s="66" t="str">
        <f>IF(K18&gt;0,IF(Q18="no","No",RANK(Q18,$Q$3:$Q$34,1)+COUNTIF($Q$3:Q18,Q18)-1),"No Runner")</f>
        <v>No</v>
      </c>
      <c r="Q18" s="66" t="str">
        <f t="shared" si="7"/>
        <v>no</v>
      </c>
      <c r="R18" s="66">
        <f t="shared" si="8"/>
        <v>31.8</v>
      </c>
      <c r="S18" s="66">
        <f t="shared" ref="S18:S34" si="10">IF(K18&gt;0,IF(O18=1,"",COUNT($R$3:$R$34)+1-RANK(R18,$R$3:$R$34,0)),"")</f>
        <v>12</v>
      </c>
      <c r="T18" s="400"/>
      <c r="U18" s="357"/>
      <c r="V18" s="358"/>
      <c r="W18" s="358"/>
      <c r="X18" s="359"/>
      <c r="Y18" s="390"/>
      <c r="Z18" s="267">
        <v>703</v>
      </c>
      <c r="AA18" s="268" t="s">
        <v>258</v>
      </c>
      <c r="AB18" s="277" t="s">
        <v>259</v>
      </c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>
        <v>721</v>
      </c>
      <c r="AA19" s="268" t="s">
        <v>264</v>
      </c>
      <c r="AB19" s="277" t="s">
        <v>63</v>
      </c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400"/>
      <c r="U20" s="354"/>
      <c r="V20" s="355"/>
      <c r="W20" s="355"/>
      <c r="X20" s="356"/>
      <c r="Y20" s="390"/>
      <c r="Z20" s="267">
        <v>784</v>
      </c>
      <c r="AA20" s="268" t="s">
        <v>75</v>
      </c>
      <c r="AB20" s="277" t="s">
        <v>76</v>
      </c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400"/>
      <c r="U21" s="357"/>
      <c r="V21" s="358"/>
      <c r="W21" s="358"/>
      <c r="X21" s="359"/>
      <c r="Y21" s="390"/>
      <c r="Z21" s="267">
        <v>786</v>
      </c>
      <c r="AA21" s="268" t="s">
        <v>272</v>
      </c>
      <c r="AB21" s="277" t="s">
        <v>77</v>
      </c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400"/>
      <c r="U22" s="360"/>
      <c r="V22" s="361"/>
      <c r="W22" s="361"/>
      <c r="X22" s="362"/>
      <c r="Y22" s="390"/>
      <c r="Z22" s="267">
        <v>819</v>
      </c>
      <c r="AA22" s="268" t="s">
        <v>277</v>
      </c>
      <c r="AB22" s="277" t="s">
        <v>90</v>
      </c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400"/>
      <c r="U23" s="363"/>
      <c r="V23" s="364"/>
      <c r="W23" s="364"/>
      <c r="X23" s="365"/>
      <c r="Y23" s="390"/>
      <c r="Z23" s="267">
        <v>303</v>
      </c>
      <c r="AA23" s="268" t="s">
        <v>281</v>
      </c>
      <c r="AB23" s="277" t="s">
        <v>175</v>
      </c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400"/>
      <c r="U24" s="366"/>
      <c r="V24" s="367"/>
      <c r="W24" s="367"/>
      <c r="X24" s="368"/>
      <c r="Y24" s="390"/>
      <c r="Z24" s="267"/>
      <c r="AA24" s="268"/>
      <c r="AB24" s="277"/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/>
      <c r="AA25" s="268"/>
      <c r="AB25" s="277"/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/>
      <c r="AA26" s="268"/>
      <c r="AB26" s="277"/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/>
      <c r="AA27" s="268"/>
      <c r="AB27" s="277"/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400"/>
      <c r="U28" s="360"/>
      <c r="V28" s="361"/>
      <c r="W28" s="361"/>
      <c r="X28" s="362"/>
      <c r="Y28" s="390"/>
      <c r="Z28" s="267"/>
      <c r="AA28" s="268"/>
      <c r="AB28" s="277"/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400"/>
      <c r="U29" s="363"/>
      <c r="V29" s="364"/>
      <c r="W29" s="364"/>
      <c r="X29" s="365"/>
      <c r="Y29" s="390"/>
      <c r="Z29" s="267"/>
      <c r="AA29" s="268"/>
      <c r="AB29" s="277"/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400"/>
      <c r="U30" s="378"/>
      <c r="V30" s="379"/>
      <c r="W30" s="379"/>
      <c r="X30" s="380"/>
      <c r="Y30" s="390"/>
      <c r="Z30" s="267"/>
      <c r="AA30" s="268"/>
      <c r="AB30" s="277"/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400"/>
      <c r="U31" s="48"/>
      <c r="V31" s="48"/>
      <c r="W31" s="48"/>
      <c r="Y31" s="390"/>
      <c r="Z31" s="267"/>
      <c r="AA31" s="268"/>
      <c r="AB31" s="277"/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400"/>
      <c r="U32" s="381" t="str">
        <f>C2&amp;" Finalists"</f>
        <v>200m Finalists</v>
      </c>
      <c r="V32" s="382"/>
      <c r="W32" s="382"/>
      <c r="X32" s="383"/>
      <c r="Y32" s="390"/>
      <c r="Z32" s="267"/>
      <c r="AA32" s="268"/>
      <c r="AB32" s="277"/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/>
      <c r="AA33" s="268"/>
      <c r="AB33" s="277"/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70"/>
      <c r="AA34" s="271"/>
      <c r="AB34" s="278"/>
    </row>
    <row r="35" spans="1:29" ht="9.9499999999999993" customHeight="1" thickBot="1">
      <c r="A35" s="333"/>
      <c r="B35" s="171">
        <v>1</v>
      </c>
      <c r="C35" s="394"/>
      <c r="D35" s="395"/>
      <c r="E35" s="336" t="str">
        <f>C2&amp;" Final"</f>
        <v>200m Final</v>
      </c>
      <c r="G35" s="52">
        <v>1</v>
      </c>
      <c r="H35" s="53" t="str">
        <f t="shared" si="0"/>
        <v>Mia Taruvinga</v>
      </c>
      <c r="I35" s="53" t="str">
        <f t="shared" si="1"/>
        <v>The John Warner School</v>
      </c>
      <c r="J35" s="287">
        <v>784</v>
      </c>
      <c r="K35" s="259">
        <v>26.52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 xml:space="preserve"> </v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Mia Taruvinga</v>
      </c>
      <c r="W35" s="87" t="str">
        <f>IFERROR(INDEX($I$3:$I$34,MATCH($B35,$P$3:$P$34,0)),"")</f>
        <v>The John Warner School</v>
      </c>
      <c r="X35" s="54">
        <f>IFERROR(INDEX($J$3:$J$34,MATCH($B35,$P$3:$P$34,0)),"")</f>
        <v>784</v>
      </c>
      <c r="Y35" s="390"/>
      <c r="Z35" s="245"/>
      <c r="AA35" s="245"/>
      <c r="AB35" s="309"/>
    </row>
    <row r="36" spans="1:29" ht="9.9499999999999993" customHeight="1" thickBo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>Mollie Rees</v>
      </c>
      <c r="I36" s="211" t="str">
        <f t="shared" si="1"/>
        <v>Ashlyns</v>
      </c>
      <c r="J36" s="288">
        <v>31</v>
      </c>
      <c r="K36" s="261">
        <v>26.86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>Aara Kamara</v>
      </c>
      <c r="W36" s="209" t="str">
        <f t="shared" ref="W36:W42" si="14">IFERROR(INDEX($I$3:$I$34,MATCH($B36,$P$3:$P$34,0)),"")</f>
        <v>Queenswood</v>
      </c>
      <c r="X36" s="71">
        <f>IFERROR(INDEX($J$3:$J$34,MATCH($B36,$P$3:$P$34,0)),"")</f>
        <v>404</v>
      </c>
      <c r="Y36" s="390"/>
      <c r="Z36" s="328" t="s">
        <v>49</v>
      </c>
      <c r="AA36" s="329" t="s">
        <v>48</v>
      </c>
      <c r="AB36" s="330"/>
      <c r="AC36" s="29"/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>Annie Stansfield</v>
      </c>
      <c r="I37" s="212" t="str">
        <f t="shared" si="1"/>
        <v>Roundwood Park School</v>
      </c>
      <c r="J37" s="288">
        <v>466</v>
      </c>
      <c r="K37" s="261">
        <v>27.21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>Shammah St John</v>
      </c>
      <c r="W37" s="209" t="str">
        <f t="shared" si="14"/>
        <v>Habs Girls</v>
      </c>
      <c r="X37" s="71">
        <f t="shared" ref="X37:X42" si="15">IFERROR(INDEX($J$3:$J$34,MATCH($B37,$P$3:$P$34,0)),"")</f>
        <v>217</v>
      </c>
      <c r="Y37" s="390"/>
      <c r="Z37" s="266">
        <v>404</v>
      </c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>Shammah St John</v>
      </c>
      <c r="I38" s="213" t="str">
        <f t="shared" si="1"/>
        <v>Habs Girls</v>
      </c>
      <c r="J38" s="288">
        <v>217</v>
      </c>
      <c r="K38" s="261">
        <v>27.46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>Annie Stansfield</v>
      </c>
      <c r="W38" s="209" t="str">
        <f t="shared" si="14"/>
        <v>Roundwood Park School</v>
      </c>
      <c r="X38" s="71">
        <f t="shared" si="15"/>
        <v>466</v>
      </c>
      <c r="Y38" s="390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>Aara Kamara</v>
      </c>
      <c r="I39" s="214" t="str">
        <f t="shared" si="1"/>
        <v>Queenswood</v>
      </c>
      <c r="J39" s="288">
        <v>404</v>
      </c>
      <c r="K39" s="261">
        <v>27.5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>Mollie Rees</v>
      </c>
      <c r="W39" s="209" t="str">
        <f t="shared" si="14"/>
        <v>Ashlyns</v>
      </c>
      <c r="X39" s="71">
        <f t="shared" si="15"/>
        <v>31</v>
      </c>
      <c r="Y39" s="390"/>
      <c r="Z39" s="240"/>
      <c r="AA39" s="240"/>
      <c r="AB39" s="310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24.9</v>
      </c>
      <c r="E40" s="337"/>
      <c r="G40" s="31">
        <v>6</v>
      </c>
      <c r="H40" s="41" t="str">
        <f t="shared" si="0"/>
        <v>Asia Hall</v>
      </c>
      <c r="I40" s="214" t="str">
        <f t="shared" si="1"/>
        <v>The King's School</v>
      </c>
      <c r="J40" s="288">
        <v>786</v>
      </c>
      <c r="K40" s="261">
        <v>27.78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>Asia Hall</v>
      </c>
      <c r="W40" s="209" t="str">
        <f t="shared" si="14"/>
        <v>The King's School</v>
      </c>
      <c r="X40" s="71">
        <f t="shared" si="15"/>
        <v>786</v>
      </c>
      <c r="Y40" s="390"/>
      <c r="Z40" s="240"/>
      <c r="AA40" s="240"/>
      <c r="AB40" s="310"/>
    </row>
    <row r="41" spans="1:29" ht="9.9499999999999993" customHeight="1">
      <c r="A41" s="333"/>
      <c r="B41" s="49">
        <v>7</v>
      </c>
      <c r="C41" s="107" t="s">
        <v>17</v>
      </c>
      <c r="D41" s="274">
        <v>25.5</v>
      </c>
      <c r="E41" s="337"/>
      <c r="G41" s="31">
        <v>7</v>
      </c>
      <c r="H41" s="41" t="str">
        <f t="shared" si="0"/>
        <v>Hurinatu  Kamara</v>
      </c>
      <c r="I41" s="214" t="str">
        <f t="shared" si="1"/>
        <v>Bishop's Hatfield Girls' School</v>
      </c>
      <c r="J41" s="288">
        <v>148</v>
      </c>
      <c r="K41" s="261">
        <v>29.1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>Hurinatu  Kamara</v>
      </c>
      <c r="W41" s="209" t="str">
        <f t="shared" si="14"/>
        <v>Bishop's Hatfield Girls' School</v>
      </c>
      <c r="X41" s="71">
        <f t="shared" si="15"/>
        <v>148</v>
      </c>
      <c r="Y41" s="390"/>
      <c r="Z41" s="240"/>
      <c r="AA41" s="240"/>
      <c r="AB41" s="310"/>
    </row>
    <row r="42" spans="1:29" ht="9.9499999999999993" customHeight="1" thickBot="1">
      <c r="A42" s="333"/>
      <c r="B42" s="51">
        <v>8</v>
      </c>
      <c r="C42" s="108" t="s">
        <v>16</v>
      </c>
      <c r="D42" s="275">
        <v>26.2</v>
      </c>
      <c r="E42" s="338"/>
      <c r="G42" s="32">
        <v>8</v>
      </c>
      <c r="H42" s="42" t="str">
        <f t="shared" si="0"/>
        <v/>
      </c>
      <c r="I42" s="215" t="str">
        <f t="shared" si="1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90"/>
      <c r="Z42" s="240"/>
      <c r="AA42" s="240"/>
      <c r="AB42" s="31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49" priority="13" operator="between">
      <formula>2.9</formula>
      <formula>3.1</formula>
    </cfRule>
    <cfRule type="cellIs" dxfId="148" priority="14" operator="between">
      <formula>1.9</formula>
      <formula>2.1</formula>
    </cfRule>
    <cfRule type="cellIs" dxfId="147" priority="15" operator="between">
      <formula>0.9</formula>
      <formula>1.1</formula>
    </cfRule>
  </conditionalFormatting>
  <conditionalFormatting sqref="O11:O18">
    <cfRule type="cellIs" dxfId="146" priority="10" operator="between">
      <formula>2.9</formula>
      <formula>3.1</formula>
    </cfRule>
    <cfRule type="cellIs" dxfId="145" priority="11" operator="between">
      <formula>1.9</formula>
      <formula>2.1</formula>
    </cfRule>
    <cfRule type="cellIs" dxfId="144" priority="12" operator="between">
      <formula>0.9</formula>
      <formula>1.1</formula>
    </cfRule>
  </conditionalFormatting>
  <conditionalFormatting sqref="O19:O26">
    <cfRule type="cellIs" dxfId="143" priority="7" operator="between">
      <formula>2.9</formula>
      <formula>3.1</formula>
    </cfRule>
    <cfRule type="cellIs" dxfId="142" priority="8" operator="between">
      <formula>1.9</formula>
      <formula>2.1</formula>
    </cfRule>
    <cfRule type="cellIs" dxfId="141" priority="9" operator="between">
      <formula>0.9</formula>
      <formula>1.1</formula>
    </cfRule>
  </conditionalFormatting>
  <conditionalFormatting sqref="O27:O34">
    <cfRule type="cellIs" dxfId="140" priority="4" operator="between">
      <formula>2.9</formula>
      <formula>3.1</formula>
    </cfRule>
    <cfRule type="cellIs" dxfId="139" priority="5" operator="between">
      <formula>1.9</formula>
      <formula>2.1</formula>
    </cfRule>
    <cfRule type="cellIs" dxfId="138" priority="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B22" zoomScale="125" zoomScaleNormal="125" workbookViewId="0">
      <selection activeCell="I49" sqref="I49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8.425781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46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45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400"/>
      <c r="U2" s="401" t="s">
        <v>12</v>
      </c>
      <c r="V2" s="402"/>
      <c r="W2" s="402"/>
      <c r="X2" s="403"/>
      <c r="Y2" s="390"/>
      <c r="Z2" s="328" t="s">
        <v>13</v>
      </c>
      <c r="AA2" s="329"/>
      <c r="AB2" s="330"/>
    </row>
    <row r="3" spans="1:28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58"/>
      <c r="K3" s="259"/>
      <c r="L3" s="174" t="str">
        <f>IF($K3=$D$40,"Equal",IF($K3&lt;$D$40,IF($K3&gt;0,"NEW","" )," "))</f>
        <v/>
      </c>
      <c r="M3" s="175" t="str">
        <f>IF($K3&lt;=$D$41,IF($K3&gt;0,"YES","" )," ")</f>
        <v/>
      </c>
      <c r="N3" s="176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400"/>
      <c r="U3" s="404"/>
      <c r="V3" s="405"/>
      <c r="W3" s="405"/>
      <c r="X3" s="406"/>
      <c r="Y3" s="390"/>
      <c r="Z3" s="267">
        <v>33</v>
      </c>
      <c r="AA3" s="268" t="s">
        <v>110</v>
      </c>
      <c r="AB3" s="277" t="s">
        <v>84</v>
      </c>
    </row>
    <row r="4" spans="1:28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/>
      </c>
      <c r="I4" s="13" t="str">
        <f t="shared" si="1"/>
        <v/>
      </c>
      <c r="J4" s="260"/>
      <c r="K4" s="261"/>
      <c r="L4" s="177" t="str">
        <f t="shared" ref="L4:L42" si="3">IF($K4=$D$40,"Equal",IF($K4&lt;$D$40,IF($K4&gt;0,"NEW","" )," "))</f>
        <v/>
      </c>
      <c r="M4" s="178" t="str">
        <f t="shared" ref="M4:M42" si="4">IF($K4&lt;=$D$41,IF($K4&gt;0,"YES","" )," ")</f>
        <v/>
      </c>
      <c r="N4" s="179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400"/>
      <c r="U4" s="387" t="s">
        <v>20</v>
      </c>
      <c r="V4" s="388"/>
      <c r="W4" s="388"/>
      <c r="X4" s="389"/>
      <c r="Y4" s="390"/>
      <c r="Z4" s="267">
        <v>79</v>
      </c>
      <c r="AA4" s="268" t="s">
        <v>123</v>
      </c>
      <c r="AB4" s="277" t="s">
        <v>59</v>
      </c>
    </row>
    <row r="5" spans="1:28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/>
      </c>
      <c r="I5" s="13" t="str">
        <f t="shared" si="1"/>
        <v/>
      </c>
      <c r="J5" s="260"/>
      <c r="K5" s="261"/>
      <c r="L5" s="177" t="str">
        <f t="shared" si="3"/>
        <v/>
      </c>
      <c r="M5" s="178" t="str">
        <f t="shared" si="4"/>
        <v/>
      </c>
      <c r="N5" s="179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400"/>
      <c r="U5" s="354"/>
      <c r="V5" s="355"/>
      <c r="W5" s="355"/>
      <c r="X5" s="356"/>
      <c r="Y5" s="390"/>
      <c r="Z5" s="267">
        <v>217</v>
      </c>
      <c r="AA5" s="268" t="s">
        <v>161</v>
      </c>
      <c r="AB5" s="277" t="s">
        <v>81</v>
      </c>
    </row>
    <row r="6" spans="1:28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/>
      </c>
      <c r="I6" s="13" t="str">
        <f t="shared" si="1"/>
        <v/>
      </c>
      <c r="J6" s="260"/>
      <c r="K6" s="261"/>
      <c r="L6" s="177" t="str">
        <f t="shared" si="3"/>
        <v/>
      </c>
      <c r="M6" s="178" t="str">
        <f t="shared" si="4"/>
        <v/>
      </c>
      <c r="N6" s="179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400"/>
      <c r="U6" s="357"/>
      <c r="V6" s="358"/>
      <c r="W6" s="358"/>
      <c r="X6" s="359"/>
      <c r="Y6" s="390"/>
      <c r="Z6" s="267">
        <v>267</v>
      </c>
      <c r="AA6" s="268" t="s">
        <v>172</v>
      </c>
      <c r="AB6" s="277" t="s">
        <v>171</v>
      </c>
    </row>
    <row r="7" spans="1:28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/>
      </c>
      <c r="I7" s="13" t="str">
        <f t="shared" si="1"/>
        <v/>
      </c>
      <c r="J7" s="260"/>
      <c r="K7" s="261"/>
      <c r="L7" s="177" t="str">
        <f t="shared" si="3"/>
        <v/>
      </c>
      <c r="M7" s="178" t="str">
        <f t="shared" si="4"/>
        <v/>
      </c>
      <c r="N7" s="179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400"/>
      <c r="U7" s="351" t="s">
        <v>52</v>
      </c>
      <c r="V7" s="352"/>
      <c r="W7" s="352"/>
      <c r="X7" s="353"/>
      <c r="Y7" s="390"/>
      <c r="Z7" s="267">
        <v>377</v>
      </c>
      <c r="AA7" s="268" t="s">
        <v>190</v>
      </c>
      <c r="AB7" s="277" t="s">
        <v>60</v>
      </c>
    </row>
    <row r="8" spans="1:28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400"/>
      <c r="U8" s="354"/>
      <c r="V8" s="355"/>
      <c r="W8" s="355"/>
      <c r="X8" s="356"/>
      <c r="Y8" s="390"/>
      <c r="Z8" s="267">
        <v>379</v>
      </c>
      <c r="AA8" s="268" t="s">
        <v>191</v>
      </c>
      <c r="AB8" s="277" t="s">
        <v>60</v>
      </c>
    </row>
    <row r="9" spans="1:28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400"/>
      <c r="U9" s="357"/>
      <c r="V9" s="358"/>
      <c r="W9" s="358"/>
      <c r="X9" s="359"/>
      <c r="Y9" s="390"/>
      <c r="Z9" s="267">
        <v>396</v>
      </c>
      <c r="AA9" s="268" t="s">
        <v>198</v>
      </c>
      <c r="AB9" s="277" t="s">
        <v>85</v>
      </c>
    </row>
    <row r="10" spans="1:28" ht="9.9499999999999993" customHeight="1" thickBot="1">
      <c r="A10" s="390"/>
      <c r="B10" s="391"/>
      <c r="C10" s="394"/>
      <c r="D10" s="395"/>
      <c r="E10" s="348"/>
      <c r="F10" s="349"/>
      <c r="G10" s="350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400"/>
      <c r="U10" s="351" t="s">
        <v>51</v>
      </c>
      <c r="V10" s="352"/>
      <c r="W10" s="352"/>
      <c r="X10" s="353"/>
      <c r="Y10" s="390"/>
      <c r="Z10" s="267">
        <v>456</v>
      </c>
      <c r="AA10" s="268" t="s">
        <v>212</v>
      </c>
      <c r="AB10" s="277" t="s">
        <v>213</v>
      </c>
    </row>
    <row r="11" spans="1:28" ht="9.9499999999999993" customHeight="1">
      <c r="A11" s="390"/>
      <c r="B11" s="391"/>
      <c r="C11" s="394"/>
      <c r="D11" s="395"/>
      <c r="E11" s="342" t="s">
        <v>4</v>
      </c>
      <c r="F11" s="343"/>
      <c r="G11" s="344"/>
      <c r="H11" s="16" t="str">
        <f t="shared" si="0"/>
        <v/>
      </c>
      <c r="I11" s="16" t="str">
        <f t="shared" si="1"/>
        <v/>
      </c>
      <c r="J11" s="286"/>
      <c r="K11" s="259"/>
      <c r="L11" s="174" t="str">
        <f t="shared" si="3"/>
        <v/>
      </c>
      <c r="M11" s="175" t="str">
        <f t="shared" si="4"/>
        <v/>
      </c>
      <c r="N11" s="176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400"/>
      <c r="U11" s="354"/>
      <c r="V11" s="355"/>
      <c r="W11" s="355"/>
      <c r="X11" s="356"/>
      <c r="Y11" s="390"/>
      <c r="Z11" s="267">
        <v>497</v>
      </c>
      <c r="AA11" s="268" t="s">
        <v>89</v>
      </c>
      <c r="AB11" s="277" t="s">
        <v>71</v>
      </c>
    </row>
    <row r="12" spans="1:28" ht="9.9499999999999993" customHeight="1">
      <c r="A12" s="390"/>
      <c r="B12" s="391"/>
      <c r="C12" s="394"/>
      <c r="D12" s="395"/>
      <c r="E12" s="345"/>
      <c r="F12" s="346"/>
      <c r="G12" s="347"/>
      <c r="H12" s="13" t="str">
        <f t="shared" si="0"/>
        <v/>
      </c>
      <c r="I12" s="13" t="str">
        <f t="shared" si="1"/>
        <v/>
      </c>
      <c r="J12" s="260"/>
      <c r="K12" s="261"/>
      <c r="L12" s="177" t="str">
        <f t="shared" si="3"/>
        <v/>
      </c>
      <c r="M12" s="178" t="str">
        <f t="shared" si="4"/>
        <v/>
      </c>
      <c r="N12" s="179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400"/>
      <c r="U12" s="357"/>
      <c r="V12" s="358"/>
      <c r="W12" s="358"/>
      <c r="X12" s="359"/>
      <c r="Y12" s="390"/>
      <c r="Z12" s="267">
        <v>518</v>
      </c>
      <c r="AA12" s="268" t="s">
        <v>231</v>
      </c>
      <c r="AB12" s="277" t="s">
        <v>232</v>
      </c>
    </row>
    <row r="13" spans="1:28" ht="9.9499999999999993" customHeight="1">
      <c r="A13" s="390"/>
      <c r="B13" s="391"/>
      <c r="C13" s="394"/>
      <c r="D13" s="395"/>
      <c r="E13" s="345"/>
      <c r="F13" s="346"/>
      <c r="G13" s="347"/>
      <c r="H13" s="13" t="str">
        <f t="shared" si="0"/>
        <v/>
      </c>
      <c r="I13" s="13" t="str">
        <f t="shared" si="1"/>
        <v/>
      </c>
      <c r="J13" s="260"/>
      <c r="K13" s="261"/>
      <c r="L13" s="177" t="str">
        <f t="shared" si="3"/>
        <v/>
      </c>
      <c r="M13" s="178" t="str">
        <f t="shared" si="4"/>
        <v/>
      </c>
      <c r="N13" s="179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400"/>
      <c r="U13" s="351" t="s">
        <v>53</v>
      </c>
      <c r="V13" s="352"/>
      <c r="W13" s="352"/>
      <c r="X13" s="353"/>
      <c r="Y13" s="390"/>
      <c r="Z13" s="267">
        <v>688</v>
      </c>
      <c r="AA13" s="268" t="s">
        <v>256</v>
      </c>
      <c r="AB13" s="277" t="s">
        <v>253</v>
      </c>
    </row>
    <row r="14" spans="1:28" ht="9.9499999999999993" customHeight="1">
      <c r="A14" s="390"/>
      <c r="B14" s="391"/>
      <c r="C14" s="394"/>
      <c r="D14" s="395"/>
      <c r="E14" s="345"/>
      <c r="F14" s="346"/>
      <c r="G14" s="347"/>
      <c r="H14" s="13" t="str">
        <f t="shared" si="0"/>
        <v/>
      </c>
      <c r="I14" s="13" t="str">
        <f t="shared" si="1"/>
        <v/>
      </c>
      <c r="J14" s="260"/>
      <c r="K14" s="261"/>
      <c r="L14" s="177" t="str">
        <f t="shared" si="3"/>
        <v/>
      </c>
      <c r="M14" s="178" t="str">
        <f t="shared" si="4"/>
        <v/>
      </c>
      <c r="N14" s="179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400"/>
      <c r="U14" s="354"/>
      <c r="V14" s="355"/>
      <c r="W14" s="355"/>
      <c r="X14" s="356"/>
      <c r="Y14" s="390"/>
      <c r="Z14" s="267">
        <v>756</v>
      </c>
      <c r="AA14" s="268" t="s">
        <v>266</v>
      </c>
      <c r="AB14" s="277" t="s">
        <v>267</v>
      </c>
    </row>
    <row r="15" spans="1:28" ht="9.9499999999999993" customHeight="1">
      <c r="A15" s="390"/>
      <c r="B15" s="391"/>
      <c r="C15" s="394"/>
      <c r="D15" s="395"/>
      <c r="E15" s="345"/>
      <c r="F15" s="346"/>
      <c r="G15" s="347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400"/>
      <c r="U15" s="357"/>
      <c r="V15" s="358"/>
      <c r="W15" s="358"/>
      <c r="X15" s="359"/>
      <c r="Y15" s="390"/>
      <c r="Z15" s="267">
        <v>806</v>
      </c>
      <c r="AA15" s="268" t="s">
        <v>78</v>
      </c>
      <c r="AB15" s="277" t="s">
        <v>79</v>
      </c>
    </row>
    <row r="16" spans="1:28" ht="9.9499999999999993" customHeight="1">
      <c r="A16" s="390"/>
      <c r="B16" s="391"/>
      <c r="C16" s="394"/>
      <c r="D16" s="395"/>
      <c r="E16" s="345"/>
      <c r="F16" s="346"/>
      <c r="G16" s="347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400"/>
      <c r="U16" s="351" t="s">
        <v>54</v>
      </c>
      <c r="V16" s="352"/>
      <c r="W16" s="352"/>
      <c r="X16" s="353"/>
      <c r="Y16" s="390"/>
      <c r="Z16" s="267">
        <v>303</v>
      </c>
      <c r="AA16" s="268" t="s">
        <v>281</v>
      </c>
      <c r="AB16" s="277" t="s">
        <v>175</v>
      </c>
    </row>
    <row r="17" spans="1:28" ht="9.9499999999999993" customHeight="1">
      <c r="A17" s="390"/>
      <c r="B17" s="391"/>
      <c r="C17" s="394"/>
      <c r="D17" s="395"/>
      <c r="E17" s="345"/>
      <c r="F17" s="346"/>
      <c r="G17" s="347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400"/>
      <c r="U17" s="354"/>
      <c r="V17" s="355"/>
      <c r="W17" s="355"/>
      <c r="X17" s="356"/>
      <c r="Y17" s="390"/>
      <c r="Z17" s="267"/>
      <c r="AA17" s="268"/>
      <c r="AB17" s="277"/>
    </row>
    <row r="18" spans="1:28" ht="9.9499999999999993" customHeight="1" thickBot="1">
      <c r="A18" s="390"/>
      <c r="B18" s="391"/>
      <c r="C18" s="394"/>
      <c r="D18" s="395"/>
      <c r="E18" s="348"/>
      <c r="F18" s="349"/>
      <c r="G18" s="350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400"/>
      <c r="U18" s="357"/>
      <c r="V18" s="358"/>
      <c r="W18" s="358"/>
      <c r="X18" s="359"/>
      <c r="Y18" s="390"/>
      <c r="Z18" s="267"/>
      <c r="AA18" s="268"/>
      <c r="AB18" s="277"/>
    </row>
    <row r="19" spans="1:28" ht="9.9499999999999993" customHeight="1">
      <c r="A19" s="390"/>
      <c r="B19" s="391"/>
      <c r="C19" s="394"/>
      <c r="D19" s="395"/>
      <c r="E19" s="342" t="s">
        <v>6</v>
      </c>
      <c r="F19" s="343"/>
      <c r="G19" s="344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400"/>
      <c r="U19" s="351" t="s">
        <v>55</v>
      </c>
      <c r="V19" s="352"/>
      <c r="W19" s="352"/>
      <c r="X19" s="353"/>
      <c r="Y19" s="390"/>
      <c r="Z19" s="267"/>
      <c r="AA19" s="268"/>
      <c r="AB19" s="277"/>
    </row>
    <row r="20" spans="1:28" ht="9.9499999999999993" customHeight="1">
      <c r="A20" s="390"/>
      <c r="B20" s="391"/>
      <c r="C20" s="394"/>
      <c r="D20" s="395"/>
      <c r="E20" s="345"/>
      <c r="F20" s="346"/>
      <c r="G20" s="347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400"/>
      <c r="U20" s="354"/>
      <c r="V20" s="355"/>
      <c r="W20" s="355"/>
      <c r="X20" s="356"/>
      <c r="Y20" s="390"/>
      <c r="Z20" s="267"/>
      <c r="AA20" s="268"/>
      <c r="AB20" s="277"/>
    </row>
    <row r="21" spans="1:28" ht="9.9499999999999993" customHeight="1">
      <c r="A21" s="390"/>
      <c r="B21" s="391"/>
      <c r="C21" s="394"/>
      <c r="D21" s="395"/>
      <c r="E21" s="345"/>
      <c r="F21" s="346"/>
      <c r="G21" s="347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400"/>
      <c r="U21" s="357"/>
      <c r="V21" s="358"/>
      <c r="W21" s="358"/>
      <c r="X21" s="359"/>
      <c r="Y21" s="390"/>
      <c r="Z21" s="267"/>
      <c r="AA21" s="268"/>
      <c r="AB21" s="277"/>
    </row>
    <row r="22" spans="1:28" ht="9.9499999999999993" customHeight="1">
      <c r="A22" s="390"/>
      <c r="B22" s="391"/>
      <c r="C22" s="394"/>
      <c r="D22" s="395"/>
      <c r="E22" s="345"/>
      <c r="F22" s="346"/>
      <c r="G22" s="347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400"/>
      <c r="U22" s="360"/>
      <c r="V22" s="361"/>
      <c r="W22" s="361"/>
      <c r="X22" s="362"/>
      <c r="Y22" s="390"/>
      <c r="Z22" s="267"/>
      <c r="AA22" s="268"/>
      <c r="AB22" s="277"/>
    </row>
    <row r="23" spans="1:28" ht="9.9499999999999993" customHeight="1">
      <c r="A23" s="390"/>
      <c r="B23" s="391"/>
      <c r="C23" s="394"/>
      <c r="D23" s="395"/>
      <c r="E23" s="345"/>
      <c r="F23" s="346"/>
      <c r="G23" s="347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400"/>
      <c r="U23" s="363"/>
      <c r="V23" s="364"/>
      <c r="W23" s="364"/>
      <c r="X23" s="365"/>
      <c r="Y23" s="390"/>
      <c r="Z23" s="267"/>
      <c r="AA23" s="268"/>
      <c r="AB23" s="277"/>
    </row>
    <row r="24" spans="1:28" ht="9.9499999999999993" customHeight="1">
      <c r="A24" s="390"/>
      <c r="B24" s="391"/>
      <c r="C24" s="394"/>
      <c r="D24" s="395"/>
      <c r="E24" s="345"/>
      <c r="F24" s="346"/>
      <c r="G24" s="347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400"/>
      <c r="U24" s="366"/>
      <c r="V24" s="367"/>
      <c r="W24" s="367"/>
      <c r="X24" s="368"/>
      <c r="Y24" s="390"/>
      <c r="Z24" s="267"/>
      <c r="AA24" s="268"/>
      <c r="AB24" s="277"/>
    </row>
    <row r="25" spans="1:28" ht="9.9499999999999993" customHeight="1">
      <c r="A25" s="390"/>
      <c r="B25" s="391"/>
      <c r="C25" s="394"/>
      <c r="D25" s="395"/>
      <c r="E25" s="345"/>
      <c r="F25" s="346"/>
      <c r="G25" s="347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400"/>
      <c r="U25" s="360"/>
      <c r="V25" s="361"/>
      <c r="W25" s="361"/>
      <c r="X25" s="362"/>
      <c r="Y25" s="390"/>
      <c r="Z25" s="267"/>
      <c r="AA25" s="268"/>
      <c r="AB25" s="277"/>
    </row>
    <row r="26" spans="1:28" ht="9.9499999999999993" customHeight="1" thickBot="1">
      <c r="A26" s="390"/>
      <c r="B26" s="391"/>
      <c r="C26" s="394"/>
      <c r="D26" s="395"/>
      <c r="E26" s="348"/>
      <c r="F26" s="349"/>
      <c r="G26" s="350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400"/>
      <c r="U26" s="363"/>
      <c r="V26" s="364"/>
      <c r="W26" s="364"/>
      <c r="X26" s="365"/>
      <c r="Y26" s="390"/>
      <c r="Z26" s="267"/>
      <c r="AA26" s="268"/>
      <c r="AB26" s="277"/>
    </row>
    <row r="27" spans="1:28" ht="9.9499999999999993" customHeight="1">
      <c r="A27" s="390"/>
      <c r="B27" s="391"/>
      <c r="C27" s="394"/>
      <c r="D27" s="395"/>
      <c r="E27" s="369" t="s">
        <v>9</v>
      </c>
      <c r="F27" s="370"/>
      <c r="G27" s="371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400"/>
      <c r="U27" s="366"/>
      <c r="V27" s="367"/>
      <c r="W27" s="367"/>
      <c r="X27" s="368"/>
      <c r="Y27" s="390"/>
      <c r="Z27" s="267"/>
      <c r="AA27" s="268"/>
      <c r="AB27" s="277"/>
    </row>
    <row r="28" spans="1:28" ht="9.9499999999999993" customHeight="1">
      <c r="A28" s="390"/>
      <c r="B28" s="391"/>
      <c r="C28" s="394"/>
      <c r="D28" s="395"/>
      <c r="E28" s="372"/>
      <c r="F28" s="373"/>
      <c r="G28" s="374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400"/>
      <c r="U28" s="360"/>
      <c r="V28" s="361"/>
      <c r="W28" s="361"/>
      <c r="X28" s="362"/>
      <c r="Y28" s="390"/>
      <c r="Z28" s="267"/>
      <c r="AA28" s="268"/>
      <c r="AB28" s="277"/>
    </row>
    <row r="29" spans="1:28" ht="9.9499999999999993" customHeight="1">
      <c r="A29" s="390"/>
      <c r="B29" s="391"/>
      <c r="C29" s="394"/>
      <c r="D29" s="395"/>
      <c r="E29" s="372"/>
      <c r="F29" s="373"/>
      <c r="G29" s="374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400"/>
      <c r="U29" s="363"/>
      <c r="V29" s="364"/>
      <c r="W29" s="364"/>
      <c r="X29" s="365"/>
      <c r="Y29" s="390"/>
      <c r="Z29" s="267"/>
      <c r="AA29" s="268"/>
      <c r="AB29" s="277"/>
    </row>
    <row r="30" spans="1:28" ht="9.9499999999999993" customHeight="1" thickBot="1">
      <c r="A30" s="390"/>
      <c r="B30" s="391"/>
      <c r="C30" s="394"/>
      <c r="D30" s="395"/>
      <c r="E30" s="372"/>
      <c r="F30" s="373"/>
      <c r="G30" s="374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400"/>
      <c r="U30" s="378"/>
      <c r="V30" s="379"/>
      <c r="W30" s="379"/>
      <c r="X30" s="380"/>
      <c r="Y30" s="390"/>
      <c r="Z30" s="267"/>
      <c r="AA30" s="268"/>
      <c r="AB30" s="277"/>
    </row>
    <row r="31" spans="1:28" ht="9.9499999999999993" customHeight="1" thickBot="1">
      <c r="A31" s="390"/>
      <c r="B31" s="391"/>
      <c r="C31" s="394"/>
      <c r="D31" s="395"/>
      <c r="E31" s="372"/>
      <c r="F31" s="373"/>
      <c r="G31" s="374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400"/>
      <c r="U31" s="48"/>
      <c r="V31" s="48"/>
      <c r="W31" s="48"/>
      <c r="Y31" s="390"/>
      <c r="Z31" s="267"/>
      <c r="AA31" s="268"/>
      <c r="AB31" s="277"/>
    </row>
    <row r="32" spans="1:28" ht="9.9499999999999993" customHeight="1" thickBot="1">
      <c r="A32" s="390"/>
      <c r="B32" s="391"/>
      <c r="C32" s="394"/>
      <c r="D32" s="395"/>
      <c r="E32" s="372"/>
      <c r="F32" s="373"/>
      <c r="G32" s="374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400"/>
      <c r="U32" s="381" t="str">
        <f>C2&amp;" Finalists"</f>
        <v>300m Finalists</v>
      </c>
      <c r="V32" s="382"/>
      <c r="W32" s="382"/>
      <c r="X32" s="383"/>
      <c r="Y32" s="390"/>
      <c r="Z32" s="267"/>
      <c r="AA32" s="268"/>
      <c r="AB32" s="277"/>
    </row>
    <row r="33" spans="1:29" ht="9.9499999999999993" customHeight="1">
      <c r="A33" s="333"/>
      <c r="B33" s="334" t="s">
        <v>11</v>
      </c>
      <c r="C33" s="394"/>
      <c r="D33" s="395"/>
      <c r="E33" s="372"/>
      <c r="F33" s="373"/>
      <c r="G33" s="374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400"/>
      <c r="U33" s="384"/>
      <c r="V33" s="385"/>
      <c r="W33" s="385"/>
      <c r="X33" s="386"/>
      <c r="Y33" s="390"/>
      <c r="Z33" s="267"/>
      <c r="AA33" s="268"/>
      <c r="AB33" s="277"/>
    </row>
    <row r="34" spans="1:29" ht="9.9499999999999993" customHeight="1" thickBot="1">
      <c r="A34" s="333"/>
      <c r="B34" s="335"/>
      <c r="C34" s="394"/>
      <c r="D34" s="395"/>
      <c r="E34" s="375"/>
      <c r="F34" s="376"/>
      <c r="G34" s="377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400"/>
      <c r="U34" s="76" t="s">
        <v>47</v>
      </c>
      <c r="V34" s="70" t="s">
        <v>1</v>
      </c>
      <c r="W34" s="209" t="s">
        <v>43</v>
      </c>
      <c r="X34" s="71" t="s">
        <v>8</v>
      </c>
      <c r="Y34" s="390"/>
      <c r="Z34" s="270"/>
      <c r="AA34" s="271"/>
      <c r="AB34" s="278"/>
    </row>
    <row r="35" spans="1:29" ht="9.9499999999999993" customHeight="1" thickBot="1">
      <c r="A35" s="333"/>
      <c r="B35" s="171">
        <v>1</v>
      </c>
      <c r="C35" s="394"/>
      <c r="D35" s="395"/>
      <c r="E35" s="336" t="str">
        <f>C2&amp;" Final"</f>
        <v>300m Final</v>
      </c>
      <c r="G35" s="52">
        <v>1</v>
      </c>
      <c r="H35" s="53" t="str">
        <f t="shared" si="0"/>
        <v>Louise  Martin</v>
      </c>
      <c r="I35" s="53" t="str">
        <f t="shared" si="1"/>
        <v>Roundwood Park School</v>
      </c>
      <c r="J35" s="287">
        <v>456</v>
      </c>
      <c r="K35" s="313">
        <v>43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 xml:space="preserve"> </v>
      </c>
      <c r="O35" s="69"/>
      <c r="P35" s="339" t="str">
        <f ca="1">Entries!$A$1</f>
        <v>U15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/>
      </c>
      <c r="W35" s="87" t="str">
        <f>IFERROR(INDEX($I$3:$I$34,MATCH($B35,$P$3:$P$34,0)),"")</f>
        <v/>
      </c>
      <c r="X35" s="54" t="str">
        <f>IFERROR(INDEX($J$3:$J$34,MATCH($B35,$P$3:$P$34,0)),"")</f>
        <v/>
      </c>
      <c r="Y35" s="390"/>
      <c r="Z35" s="245"/>
      <c r="AA35" s="245"/>
      <c r="AB35" s="309"/>
    </row>
    <row r="36" spans="1:29" ht="9.9499999999999993" customHeight="1" thickBot="1">
      <c r="A36" s="333"/>
      <c r="B36" s="49">
        <v>2</v>
      </c>
      <c r="C36" s="394"/>
      <c r="D36" s="395"/>
      <c r="E36" s="337"/>
      <c r="G36" s="43">
        <v>2</v>
      </c>
      <c r="H36" s="40" t="str">
        <f t="shared" si="0"/>
        <v>Olivia Gaines</v>
      </c>
      <c r="I36" s="211" t="str">
        <f t="shared" si="1"/>
        <v xml:space="preserve">Sandringham </v>
      </c>
      <c r="J36" s="288">
        <v>518</v>
      </c>
      <c r="K36" s="314">
        <v>43.5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34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/>
      </c>
      <c r="W36" s="209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90"/>
      <c r="Z36" s="328" t="s">
        <v>49</v>
      </c>
      <c r="AA36" s="329" t="s">
        <v>48</v>
      </c>
      <c r="AB36" s="330"/>
      <c r="AC36" s="29"/>
    </row>
    <row r="37" spans="1:29" ht="9.9499999999999993" customHeight="1" thickBot="1">
      <c r="A37" s="333"/>
      <c r="B37" s="49">
        <v>3</v>
      </c>
      <c r="C37" s="394"/>
      <c r="D37" s="395"/>
      <c r="E37" s="337"/>
      <c r="G37" s="146">
        <v>3</v>
      </c>
      <c r="H37" s="147" t="str">
        <f t="shared" si="0"/>
        <v>Sophie Beaton</v>
      </c>
      <c r="I37" s="212" t="str">
        <f t="shared" si="1"/>
        <v>Sandringham</v>
      </c>
      <c r="J37" s="288">
        <v>497</v>
      </c>
      <c r="K37" s="314">
        <v>44.3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340"/>
      <c r="Q37" s="239"/>
      <c r="R37" s="239"/>
      <c r="S37" s="239"/>
      <c r="T37" s="78"/>
      <c r="U37" s="76">
        <v>3</v>
      </c>
      <c r="V37" s="70" t="str">
        <f t="shared" si="13"/>
        <v/>
      </c>
      <c r="W37" s="209" t="str">
        <f t="shared" si="14"/>
        <v/>
      </c>
      <c r="X37" s="71" t="str">
        <f t="shared" ref="X37:X42" si="15">IFERROR(INDEX($J$3:$J$34,MATCH($B37,$P$3:$P$34,0)),"")</f>
        <v/>
      </c>
      <c r="Y37" s="390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33"/>
      <c r="B38" s="49">
        <v>4</v>
      </c>
      <c r="C38" s="396"/>
      <c r="D38" s="397"/>
      <c r="E38" s="337"/>
      <c r="G38" s="148">
        <v>4</v>
      </c>
      <c r="H38" s="149" t="str">
        <f t="shared" si="0"/>
        <v>Tayla Robinson</v>
      </c>
      <c r="I38" s="213" t="str">
        <f t="shared" si="1"/>
        <v>Queenswood</v>
      </c>
      <c r="J38" s="288">
        <v>396</v>
      </c>
      <c r="K38" s="314">
        <v>45.3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340"/>
      <c r="Q38" s="239"/>
      <c r="R38" s="239"/>
      <c r="S38" s="239"/>
      <c r="T38" s="78"/>
      <c r="U38" s="76">
        <v>6</v>
      </c>
      <c r="V38" s="70" t="str">
        <f t="shared" si="13"/>
        <v/>
      </c>
      <c r="W38" s="209" t="str">
        <f t="shared" si="14"/>
        <v/>
      </c>
      <c r="X38" s="71" t="str">
        <f t="shared" si="15"/>
        <v/>
      </c>
      <c r="Y38" s="390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33"/>
      <c r="B39" s="49">
        <v>5</v>
      </c>
      <c r="C39" s="331" t="s">
        <v>18</v>
      </c>
      <c r="D39" s="332"/>
      <c r="E39" s="337"/>
      <c r="G39" s="31">
        <v>5</v>
      </c>
      <c r="H39" s="41" t="str">
        <f t="shared" si="0"/>
        <v>Mio Evans</v>
      </c>
      <c r="I39" s="214" t="str">
        <f t="shared" si="1"/>
        <v>The Marlborough Science Academy</v>
      </c>
      <c r="J39" s="288">
        <v>806</v>
      </c>
      <c r="K39" s="314">
        <v>45.7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340"/>
      <c r="Q39" s="239"/>
      <c r="R39" s="239"/>
      <c r="S39" s="239"/>
      <c r="T39" s="78"/>
      <c r="U39" s="76">
        <v>2</v>
      </c>
      <c r="V39" s="70" t="str">
        <f t="shared" si="13"/>
        <v/>
      </c>
      <c r="W39" s="209" t="str">
        <f t="shared" si="14"/>
        <v/>
      </c>
      <c r="X39" s="71" t="str">
        <f t="shared" si="15"/>
        <v/>
      </c>
      <c r="Y39" s="390"/>
      <c r="Z39" s="240"/>
      <c r="AA39" s="240"/>
      <c r="AB39" s="310"/>
      <c r="AC39" s="240"/>
    </row>
    <row r="40" spans="1:29" ht="9.9499999999999993" customHeight="1">
      <c r="A40" s="333"/>
      <c r="B40" s="49">
        <v>6</v>
      </c>
      <c r="C40" s="106" t="s">
        <v>15</v>
      </c>
      <c r="D40" s="273">
        <v>39.869999999999997</v>
      </c>
      <c r="E40" s="337"/>
      <c r="G40" s="31">
        <v>6</v>
      </c>
      <c r="H40" s="41" t="str">
        <f t="shared" si="0"/>
        <v>Ruby  Cheshire</v>
      </c>
      <c r="I40" s="214" t="str">
        <f t="shared" si="1"/>
        <v>Presdales</v>
      </c>
      <c r="J40" s="288">
        <v>377</v>
      </c>
      <c r="K40" s="314">
        <v>46.3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340"/>
      <c r="Q40" s="239"/>
      <c r="R40" s="239"/>
      <c r="S40" s="239"/>
      <c r="T40" s="78"/>
      <c r="U40" s="76">
        <v>7</v>
      </c>
      <c r="V40" s="70" t="str">
        <f t="shared" si="13"/>
        <v/>
      </c>
      <c r="W40" s="209" t="str">
        <f t="shared" si="14"/>
        <v/>
      </c>
      <c r="X40" s="71" t="str">
        <f t="shared" si="15"/>
        <v/>
      </c>
      <c r="Y40" s="390"/>
      <c r="Z40" s="240"/>
      <c r="AA40" s="240"/>
      <c r="AB40" s="310"/>
    </row>
    <row r="41" spans="1:29" ht="9.9499999999999993" customHeight="1">
      <c r="A41" s="333"/>
      <c r="B41" s="49">
        <v>7</v>
      </c>
      <c r="C41" s="107" t="s">
        <v>17</v>
      </c>
      <c r="D41" s="274">
        <v>41</v>
      </c>
      <c r="E41" s="337"/>
      <c r="G41" s="31">
        <v>7</v>
      </c>
      <c r="H41" s="41" t="str">
        <f t="shared" si="0"/>
        <v xml:space="preserve">Darci Murray </v>
      </c>
      <c r="I41" s="214" t="str">
        <f t="shared" si="1"/>
        <v xml:space="preserve">Katherine Warington </v>
      </c>
      <c r="J41" s="288">
        <v>303</v>
      </c>
      <c r="K41" s="314">
        <v>46.4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340"/>
      <c r="Q41" s="239"/>
      <c r="R41" s="239"/>
      <c r="S41" s="239"/>
      <c r="T41" s="78"/>
      <c r="U41" s="76">
        <v>1</v>
      </c>
      <c r="V41" s="70" t="str">
        <f t="shared" si="13"/>
        <v/>
      </c>
      <c r="W41" s="209" t="str">
        <f t="shared" si="14"/>
        <v/>
      </c>
      <c r="X41" s="71" t="str">
        <f t="shared" si="15"/>
        <v/>
      </c>
      <c r="Y41" s="390"/>
      <c r="Z41" s="240"/>
      <c r="AA41" s="240"/>
      <c r="AB41" s="310"/>
    </row>
    <row r="42" spans="1:29" ht="9.9499999999999993" customHeight="1" thickBot="1">
      <c r="A42" s="333"/>
      <c r="B42" s="51">
        <v>8</v>
      </c>
      <c r="C42" s="108" t="s">
        <v>16</v>
      </c>
      <c r="D42" s="275">
        <v>42</v>
      </c>
      <c r="E42" s="338"/>
      <c r="G42" s="32">
        <v>8</v>
      </c>
      <c r="H42" s="42" t="str">
        <f t="shared" si="0"/>
        <v>Trinity Bruner</v>
      </c>
      <c r="I42" s="215" t="str">
        <f t="shared" si="1"/>
        <v>JFK</v>
      </c>
      <c r="J42" s="289">
        <v>267</v>
      </c>
      <c r="K42" s="315">
        <v>47.1</v>
      </c>
      <c r="L42" s="180" t="str">
        <f t="shared" si="3"/>
        <v xml:space="preserve"> </v>
      </c>
      <c r="M42" s="181" t="str">
        <f t="shared" si="4"/>
        <v xml:space="preserve"> </v>
      </c>
      <c r="N42" s="182" t="str">
        <f t="shared" si="5"/>
        <v xml:space="preserve"> </v>
      </c>
      <c r="O42" s="75"/>
      <c r="P42" s="34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90"/>
      <c r="Z42" s="240"/>
      <c r="AA42" s="240"/>
      <c r="AB42" s="31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34" priority="13" operator="between">
      <formula>2.9</formula>
      <formula>3.1</formula>
    </cfRule>
    <cfRule type="cellIs" dxfId="133" priority="14" operator="between">
      <formula>1.9</formula>
      <formula>2.1</formula>
    </cfRule>
    <cfRule type="cellIs" dxfId="132" priority="15" operator="between">
      <formula>0.9</formula>
      <formula>1.1</formula>
    </cfRule>
  </conditionalFormatting>
  <conditionalFormatting sqref="O11:O18">
    <cfRule type="cellIs" dxfId="131" priority="10" operator="between">
      <formula>2.9</formula>
      <formula>3.1</formula>
    </cfRule>
    <cfRule type="cellIs" dxfId="130" priority="11" operator="between">
      <formula>1.9</formula>
      <formula>2.1</formula>
    </cfRule>
    <cfRule type="cellIs" dxfId="129" priority="12" operator="between">
      <formula>0.9</formula>
      <formula>1.1</formula>
    </cfRule>
  </conditionalFormatting>
  <conditionalFormatting sqref="O19:O26">
    <cfRule type="cellIs" dxfId="128" priority="7" operator="between">
      <formula>2.9</formula>
      <formula>3.1</formula>
    </cfRule>
    <cfRule type="cellIs" dxfId="127" priority="8" operator="between">
      <formula>1.9</formula>
      <formula>2.1</formula>
    </cfRule>
    <cfRule type="cellIs" dxfId="126" priority="9" operator="between">
      <formula>0.9</formula>
      <formula>1.1</formula>
    </cfRule>
  </conditionalFormatting>
  <conditionalFormatting sqref="O27:O34">
    <cfRule type="cellIs" dxfId="125" priority="4" operator="between">
      <formula>2.9</formula>
      <formula>3.1</formula>
    </cfRule>
    <cfRule type="cellIs" dxfId="124" priority="5" operator="between">
      <formula>1.9</formula>
      <formula>2.1</formula>
    </cfRule>
    <cfRule type="cellIs" dxfId="123" priority="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A17" zoomScale="125" zoomScaleNormal="125" workbookViewId="0">
      <selection activeCell="I29" sqref="I29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2" width="10.28515625" style="47" hidden="1" customWidth="1"/>
    <col min="13" max="14" width="6.7109375" style="47" customWidth="1"/>
    <col min="15" max="16" width="5.85546875" style="47" customWidth="1"/>
    <col min="17" max="17" width="8.42578125" style="47" customWidth="1"/>
    <col min="18" max="18" width="8.140625" style="47" hidden="1" customWidth="1"/>
    <col min="19" max="19" width="9.42578125" style="47" hidden="1" customWidth="1"/>
    <col min="20" max="20" width="4.7109375" style="47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7" customWidth="1"/>
    <col min="26" max="26" width="4.42578125" style="8" customWidth="1"/>
    <col min="27" max="27" width="5.7109375" style="8" customWidth="1"/>
    <col min="28" max="28" width="15.7109375" style="50" customWidth="1"/>
    <col min="29" max="29" width="20.140625" style="50" customWidth="1"/>
    <col min="30" max="16384" width="9.140625" style="8"/>
  </cols>
  <sheetData>
    <row r="1" spans="1:29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</row>
    <row r="2" spans="1:29" ht="9.9499999999999993" customHeight="1" thickBot="1">
      <c r="A2" s="390"/>
      <c r="B2" s="391"/>
      <c r="C2" s="392" t="s">
        <v>19</v>
      </c>
      <c r="D2" s="393"/>
      <c r="E2" s="398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45</v>
      </c>
      <c r="L2" s="79" t="s">
        <v>50</v>
      </c>
      <c r="M2" s="183" t="s">
        <v>15</v>
      </c>
      <c r="N2" s="173" t="s">
        <v>17</v>
      </c>
      <c r="O2" s="172" t="s">
        <v>16</v>
      </c>
      <c r="P2" s="80" t="s">
        <v>5</v>
      </c>
      <c r="Q2" s="81" t="s">
        <v>10</v>
      </c>
      <c r="R2" s="238"/>
      <c r="S2" s="238"/>
      <c r="T2" s="238"/>
      <c r="U2" s="400"/>
      <c r="V2" s="401" t="s">
        <v>12</v>
      </c>
      <c r="W2" s="402"/>
      <c r="X2" s="402"/>
      <c r="Y2" s="403"/>
      <c r="Z2" s="390"/>
      <c r="AA2" s="328" t="s">
        <v>13</v>
      </c>
      <c r="AB2" s="329"/>
      <c r="AC2" s="330"/>
    </row>
    <row r="3" spans="1:29" ht="9.9499999999999993" customHeight="1" thickBot="1">
      <c r="A3" s="390"/>
      <c r="B3" s="391"/>
      <c r="C3" s="394"/>
      <c r="D3" s="395"/>
      <c r="E3" s="342" t="s">
        <v>3</v>
      </c>
      <c r="F3" s="343"/>
      <c r="G3" s="344"/>
      <c r="H3" s="45" t="str">
        <f t="shared" ref="H3:H9" si="0">IFERROR(VLOOKUP($J3,$AA$2:$AC$38,2,0),"")</f>
        <v/>
      </c>
      <c r="I3" s="45" t="str">
        <f t="shared" ref="I3:I9" si="1">IFERROR(VLOOKUP($J3,$AA$2:$AC$38,3,0),"")</f>
        <v/>
      </c>
      <c r="J3" s="258"/>
      <c r="K3" s="298"/>
      <c r="L3" s="298"/>
      <c r="M3" s="174" t="str">
        <f>IF($K3=$D$52,"Equal",IF($K3&lt;$D$52,IF($K3&gt;0,"NEW","" )," "))</f>
        <v/>
      </c>
      <c r="N3" s="175" t="str">
        <f>IF($K3&lt;=$D$53,IF($K3&gt;0,"YES","" )," ")</f>
        <v/>
      </c>
      <c r="O3" s="176" t="str">
        <f>IF($K3&lt;=$D$54,IF($K3&gt;0,"YES","" )," ")</f>
        <v/>
      </c>
      <c r="P3" s="55" t="str">
        <f>IF(K3&gt;0,RANK(K3,$K$3:$K$20,1),"No Runner")</f>
        <v>No Runner</v>
      </c>
      <c r="Q3" s="56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6" t="str">
        <f t="shared" ref="T3:T9" si="2">IF(K3&gt;0,IF(P3=1,"",COUNT($S$3:$S$38)+1-RANK(S3,$S$3:$S$38,0)),"")</f>
        <v/>
      </c>
      <c r="U3" s="400"/>
      <c r="V3" s="404"/>
      <c r="W3" s="405"/>
      <c r="X3" s="405"/>
      <c r="Y3" s="406"/>
      <c r="Z3" s="390"/>
      <c r="AA3" s="267">
        <v>66</v>
      </c>
      <c r="AB3" s="268" t="s">
        <v>115</v>
      </c>
      <c r="AC3" s="277" t="s">
        <v>59</v>
      </c>
    </row>
    <row r="4" spans="1:29" ht="9.9499999999999993" customHeight="1">
      <c r="A4" s="390"/>
      <c r="B4" s="391"/>
      <c r="C4" s="394"/>
      <c r="D4" s="395"/>
      <c r="E4" s="345"/>
      <c r="F4" s="346"/>
      <c r="G4" s="347"/>
      <c r="H4" s="13" t="str">
        <f t="shared" si="0"/>
        <v/>
      </c>
      <c r="I4" s="13" t="str">
        <f t="shared" si="1"/>
        <v/>
      </c>
      <c r="J4" s="260"/>
      <c r="K4" s="299"/>
      <c r="L4" s="299"/>
      <c r="M4" s="177" t="str">
        <f t="shared" ref="M4:M54" si="3">IF($K4=$D$52,"Equal",IF($K4&lt;$D$52,IF($K4&gt;0,"NEW","" )," "))</f>
        <v/>
      </c>
      <c r="N4" s="178" t="str">
        <f t="shared" ref="N4:N54" si="4">IF($K4&lt;=$D$53,IF($K4&gt;0,"YES","" )," ")</f>
        <v/>
      </c>
      <c r="O4" s="179" t="str">
        <f t="shared" ref="O4:O54" si="5">IF($K4&lt;=$D$54,IF($K4&gt;0,"YES","" )," ")</f>
        <v/>
      </c>
      <c r="P4" s="60" t="str">
        <f t="shared" ref="P4:P20" si="6">IF(K4&gt;0,RANK(K4,$K$3:$K$20,1),"No Runner")</f>
        <v>No Runner</v>
      </c>
      <c r="Q4" s="61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1" t="str">
        <f t="shared" si="2"/>
        <v/>
      </c>
      <c r="U4" s="400"/>
      <c r="V4" s="387" t="s">
        <v>20</v>
      </c>
      <c r="W4" s="388"/>
      <c r="X4" s="388"/>
      <c r="Y4" s="389"/>
      <c r="Z4" s="390"/>
      <c r="AA4" s="267">
        <v>83</v>
      </c>
      <c r="AB4" s="268" t="s">
        <v>126</v>
      </c>
      <c r="AC4" s="277" t="s">
        <v>59</v>
      </c>
    </row>
    <row r="5" spans="1:29" ht="9.9499999999999993" customHeight="1">
      <c r="A5" s="390"/>
      <c r="B5" s="391"/>
      <c r="C5" s="394"/>
      <c r="D5" s="395"/>
      <c r="E5" s="345"/>
      <c r="F5" s="346"/>
      <c r="G5" s="347"/>
      <c r="H5" s="13" t="str">
        <f t="shared" si="0"/>
        <v/>
      </c>
      <c r="I5" s="13" t="str">
        <f t="shared" si="1"/>
        <v/>
      </c>
      <c r="J5" s="260"/>
      <c r="K5" s="299"/>
      <c r="L5" s="299"/>
      <c r="M5" s="177" t="str">
        <f t="shared" si="3"/>
        <v/>
      </c>
      <c r="N5" s="178" t="str">
        <f t="shared" si="4"/>
        <v/>
      </c>
      <c r="O5" s="179" t="str">
        <f t="shared" si="5"/>
        <v/>
      </c>
      <c r="P5" s="60" t="str">
        <f t="shared" si="6"/>
        <v>No Runner</v>
      </c>
      <c r="Q5" s="61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1" t="str">
        <f t="shared" si="2"/>
        <v/>
      </c>
      <c r="U5" s="400"/>
      <c r="V5" s="354"/>
      <c r="W5" s="355"/>
      <c r="X5" s="355"/>
      <c r="Y5" s="356"/>
      <c r="Z5" s="390"/>
      <c r="AA5" s="267">
        <v>154</v>
      </c>
      <c r="AB5" s="268" t="s">
        <v>151</v>
      </c>
      <c r="AC5" s="277" t="s">
        <v>66</v>
      </c>
    </row>
    <row r="6" spans="1:29" ht="9.9499999999999993" customHeight="1">
      <c r="A6" s="390"/>
      <c r="B6" s="391"/>
      <c r="C6" s="394"/>
      <c r="D6" s="395"/>
      <c r="E6" s="345"/>
      <c r="F6" s="346"/>
      <c r="G6" s="347"/>
      <c r="H6" s="13" t="str">
        <f t="shared" si="0"/>
        <v/>
      </c>
      <c r="I6" s="13" t="str">
        <f t="shared" si="1"/>
        <v/>
      </c>
      <c r="J6" s="260"/>
      <c r="K6" s="299"/>
      <c r="L6" s="299"/>
      <c r="M6" s="177" t="str">
        <f t="shared" si="3"/>
        <v/>
      </c>
      <c r="N6" s="178" t="str">
        <f t="shared" si="4"/>
        <v/>
      </c>
      <c r="O6" s="179" t="str">
        <f t="shared" si="5"/>
        <v/>
      </c>
      <c r="P6" s="60" t="str">
        <f t="shared" si="6"/>
        <v>No Runner</v>
      </c>
      <c r="Q6" s="61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1" t="str">
        <f t="shared" si="2"/>
        <v/>
      </c>
      <c r="U6" s="400"/>
      <c r="V6" s="357"/>
      <c r="W6" s="358"/>
      <c r="X6" s="358"/>
      <c r="Y6" s="359"/>
      <c r="Z6" s="390"/>
      <c r="AA6" s="267">
        <v>403</v>
      </c>
      <c r="AB6" s="268" t="s">
        <v>202</v>
      </c>
      <c r="AC6" s="277" t="s">
        <v>85</v>
      </c>
    </row>
    <row r="7" spans="1:29" ht="9.9499999999999993" customHeight="1">
      <c r="A7" s="390"/>
      <c r="B7" s="391"/>
      <c r="C7" s="394"/>
      <c r="D7" s="395"/>
      <c r="E7" s="345"/>
      <c r="F7" s="346"/>
      <c r="G7" s="347"/>
      <c r="H7" s="13" t="str">
        <f t="shared" si="0"/>
        <v/>
      </c>
      <c r="I7" s="13" t="str">
        <f t="shared" si="1"/>
        <v/>
      </c>
      <c r="J7" s="260"/>
      <c r="K7" s="299"/>
      <c r="L7" s="299"/>
      <c r="M7" s="177" t="str">
        <f t="shared" si="3"/>
        <v/>
      </c>
      <c r="N7" s="178" t="str">
        <f t="shared" si="4"/>
        <v/>
      </c>
      <c r="O7" s="179" t="str">
        <f t="shared" si="5"/>
        <v/>
      </c>
      <c r="P7" s="60" t="str">
        <f t="shared" si="6"/>
        <v>No Runner</v>
      </c>
      <c r="Q7" s="61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1" t="str">
        <f t="shared" si="2"/>
        <v/>
      </c>
      <c r="U7" s="400"/>
      <c r="V7" s="351" t="s">
        <v>52</v>
      </c>
      <c r="W7" s="352"/>
      <c r="X7" s="352"/>
      <c r="Y7" s="353"/>
      <c r="Z7" s="390"/>
      <c r="AA7" s="267">
        <v>415</v>
      </c>
      <c r="AB7" s="268" t="s">
        <v>204</v>
      </c>
      <c r="AC7" s="277" t="s">
        <v>205</v>
      </c>
    </row>
    <row r="8" spans="1:29" ht="9.9499999999999993" customHeight="1">
      <c r="A8" s="390"/>
      <c r="B8" s="391"/>
      <c r="C8" s="394"/>
      <c r="D8" s="395"/>
      <c r="E8" s="345"/>
      <c r="F8" s="346"/>
      <c r="G8" s="347"/>
      <c r="H8" s="13" t="str">
        <f t="shared" si="0"/>
        <v/>
      </c>
      <c r="I8" s="13" t="str">
        <f t="shared" si="1"/>
        <v/>
      </c>
      <c r="J8" s="260"/>
      <c r="K8" s="299"/>
      <c r="L8" s="299"/>
      <c r="M8" s="177" t="str">
        <f t="shared" si="3"/>
        <v/>
      </c>
      <c r="N8" s="178" t="str">
        <f t="shared" si="4"/>
        <v/>
      </c>
      <c r="O8" s="179" t="str">
        <f t="shared" si="5"/>
        <v/>
      </c>
      <c r="P8" s="60" t="str">
        <f t="shared" si="6"/>
        <v>No Runner</v>
      </c>
      <c r="Q8" s="61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1" t="str">
        <f t="shared" si="2"/>
        <v/>
      </c>
      <c r="U8" s="400"/>
      <c r="V8" s="354"/>
      <c r="W8" s="355"/>
      <c r="X8" s="355"/>
      <c r="Y8" s="356"/>
      <c r="Z8" s="390"/>
      <c r="AA8" s="267">
        <v>420</v>
      </c>
      <c r="AB8" s="268" t="s">
        <v>206</v>
      </c>
      <c r="AC8" s="277" t="s">
        <v>62</v>
      </c>
    </row>
    <row r="9" spans="1:29" ht="9.9499999999999993" customHeight="1">
      <c r="A9" s="390"/>
      <c r="B9" s="391"/>
      <c r="C9" s="394"/>
      <c r="D9" s="395"/>
      <c r="E9" s="345"/>
      <c r="F9" s="346"/>
      <c r="G9" s="347"/>
      <c r="H9" s="12" t="str">
        <f t="shared" si="0"/>
        <v/>
      </c>
      <c r="I9" s="12" t="str">
        <f t="shared" si="1"/>
        <v/>
      </c>
      <c r="J9" s="260"/>
      <c r="K9" s="299"/>
      <c r="L9" s="299"/>
      <c r="M9" s="177" t="str">
        <f t="shared" si="3"/>
        <v/>
      </c>
      <c r="N9" s="178" t="str">
        <f t="shared" si="4"/>
        <v/>
      </c>
      <c r="O9" s="179" t="str">
        <f t="shared" si="5"/>
        <v/>
      </c>
      <c r="P9" s="60" t="str">
        <f t="shared" si="6"/>
        <v>No Runner</v>
      </c>
      <c r="Q9" s="61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1" t="str">
        <f t="shared" si="2"/>
        <v/>
      </c>
      <c r="U9" s="400"/>
      <c r="V9" s="357"/>
      <c r="W9" s="358"/>
      <c r="X9" s="358"/>
      <c r="Y9" s="359"/>
      <c r="Z9" s="390"/>
      <c r="AA9" s="267">
        <v>463</v>
      </c>
      <c r="AB9" s="268" t="s">
        <v>215</v>
      </c>
      <c r="AC9" s="277" t="s">
        <v>213</v>
      </c>
    </row>
    <row r="10" spans="1:29" ht="9.9499999999999993" customHeight="1">
      <c r="A10" s="390"/>
      <c r="B10" s="391"/>
      <c r="C10" s="394"/>
      <c r="D10" s="395"/>
      <c r="E10" s="345"/>
      <c r="F10" s="346"/>
      <c r="G10" s="347"/>
      <c r="H10" s="246" t="str">
        <f t="shared" ref="H10:H38" si="9">IFERROR(VLOOKUP($J10,$AA$2:$AC$38,2,0),"")</f>
        <v/>
      </c>
      <c r="I10" s="246" t="str">
        <f t="shared" ref="I10:I38" si="10">IFERROR(VLOOKUP($J10,$AA$2:$AC$38,3,0),"")</f>
        <v/>
      </c>
      <c r="J10" s="296"/>
      <c r="K10" s="301"/>
      <c r="L10" s="301"/>
      <c r="M10" s="247" t="str">
        <f t="shared" si="3"/>
        <v/>
      </c>
      <c r="N10" s="248" t="str">
        <f t="shared" si="4"/>
        <v/>
      </c>
      <c r="O10" s="249" t="str">
        <f t="shared" si="5"/>
        <v/>
      </c>
      <c r="P10" s="250" t="str">
        <f t="shared" si="6"/>
        <v>No Runner</v>
      </c>
      <c r="Q10" s="61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>IF(K10&gt;0,IF(P10=1,"First",K10),"No Runner")</f>
        <v>No Runner</v>
      </c>
      <c r="T10" s="61" t="str">
        <f>IF(K10&gt;0,IF(P10=1,"",COUNT($S$3:$S$38)+1-RANK(S10,$S$3:$S$38,0)),"")</f>
        <v/>
      </c>
      <c r="U10" s="400"/>
      <c r="V10" s="241"/>
      <c r="W10" s="242"/>
      <c r="X10" s="242"/>
      <c r="Y10" s="243"/>
      <c r="Z10" s="390"/>
      <c r="AA10" s="267">
        <v>498</v>
      </c>
      <c r="AB10" s="268" t="s">
        <v>227</v>
      </c>
      <c r="AC10" s="277" t="s">
        <v>71</v>
      </c>
    </row>
    <row r="11" spans="1:29" ht="9.9499999999999993" customHeight="1">
      <c r="A11" s="390"/>
      <c r="B11" s="391"/>
      <c r="C11" s="394"/>
      <c r="D11" s="395"/>
      <c r="E11" s="345"/>
      <c r="F11" s="346"/>
      <c r="G11" s="347"/>
      <c r="H11" s="246" t="str">
        <f t="shared" si="9"/>
        <v/>
      </c>
      <c r="I11" s="246" t="str">
        <f t="shared" si="10"/>
        <v/>
      </c>
      <c r="J11" s="296"/>
      <c r="K11" s="301"/>
      <c r="L11" s="301"/>
      <c r="M11" s="247" t="str">
        <f t="shared" si="3"/>
        <v/>
      </c>
      <c r="N11" s="248" t="str">
        <f t="shared" si="4"/>
        <v/>
      </c>
      <c r="O11" s="249" t="str">
        <f t="shared" si="5"/>
        <v/>
      </c>
      <c r="P11" s="250" t="str">
        <f t="shared" si="6"/>
        <v>No Runner</v>
      </c>
      <c r="Q11" s="61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>IF(K11&gt;0,IF(P11=1,"First",K11),"No Runner")</f>
        <v>No Runner</v>
      </c>
      <c r="T11" s="61" t="str">
        <f>IF(K11&gt;0,IF(P11=1,"",COUNT($S$3:$S$38)+1-RANK(S11,$S$3:$S$38,0)),"")</f>
        <v/>
      </c>
      <c r="U11" s="400"/>
      <c r="V11" s="241"/>
      <c r="W11" s="242"/>
      <c r="X11" s="242"/>
      <c r="Y11" s="243"/>
      <c r="Z11" s="390"/>
      <c r="AA11" s="267">
        <v>555</v>
      </c>
      <c r="AB11" s="268" t="s">
        <v>237</v>
      </c>
      <c r="AC11" s="277" t="s">
        <v>238</v>
      </c>
    </row>
    <row r="12" spans="1:29" ht="9.9499999999999993" customHeight="1" thickBot="1">
      <c r="A12" s="390"/>
      <c r="B12" s="391"/>
      <c r="C12" s="394"/>
      <c r="D12" s="395"/>
      <c r="E12" s="345"/>
      <c r="F12" s="346"/>
      <c r="G12" s="347"/>
      <c r="H12" s="246" t="str">
        <f t="shared" si="9"/>
        <v/>
      </c>
      <c r="I12" s="246" t="str">
        <f t="shared" si="10"/>
        <v/>
      </c>
      <c r="J12" s="296"/>
      <c r="K12" s="301"/>
      <c r="L12" s="301"/>
      <c r="M12" s="247" t="str">
        <f t="shared" si="3"/>
        <v/>
      </c>
      <c r="N12" s="248" t="str">
        <f t="shared" si="4"/>
        <v/>
      </c>
      <c r="O12" s="249" t="str">
        <f t="shared" si="5"/>
        <v/>
      </c>
      <c r="P12" s="250" t="str">
        <f t="shared" si="6"/>
        <v>No Runner</v>
      </c>
      <c r="Q12" s="251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6" t="str">
        <f t="shared" ref="T12:T23" si="11">IF(K12&gt;0,IF(P12=1,"",COUNT($S$3:$S$38)+1-RANK(S12,$S$3:$S$38,0)),"")</f>
        <v/>
      </c>
      <c r="U12" s="400"/>
      <c r="V12" s="351" t="s">
        <v>51</v>
      </c>
      <c r="W12" s="352"/>
      <c r="X12" s="352"/>
      <c r="Y12" s="353"/>
      <c r="Z12" s="390"/>
      <c r="AA12" s="267">
        <v>557</v>
      </c>
      <c r="AB12" s="268" t="s">
        <v>239</v>
      </c>
      <c r="AC12" s="277" t="s">
        <v>240</v>
      </c>
    </row>
    <row r="13" spans="1:29" ht="9.9499999999999993" customHeight="1">
      <c r="A13" s="390"/>
      <c r="B13" s="391"/>
      <c r="C13" s="394"/>
      <c r="D13" s="395"/>
      <c r="E13" s="407"/>
      <c r="F13" s="408"/>
      <c r="G13" s="409"/>
      <c r="H13" s="246" t="str">
        <f t="shared" si="9"/>
        <v/>
      </c>
      <c r="I13" s="246" t="str">
        <f t="shared" si="10"/>
        <v/>
      </c>
      <c r="J13" s="296"/>
      <c r="K13" s="301"/>
      <c r="L13" s="301"/>
      <c r="M13" s="247" t="str">
        <f t="shared" si="3"/>
        <v/>
      </c>
      <c r="N13" s="248" t="str">
        <f t="shared" si="4"/>
        <v/>
      </c>
      <c r="O13" s="249" t="str">
        <f t="shared" si="5"/>
        <v/>
      </c>
      <c r="P13" s="250" t="str">
        <f t="shared" si="6"/>
        <v>No Runner</v>
      </c>
      <c r="Q13" s="251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6" t="str">
        <f t="shared" si="11"/>
        <v/>
      </c>
      <c r="U13" s="400"/>
      <c r="V13" s="354"/>
      <c r="W13" s="355"/>
      <c r="X13" s="355"/>
      <c r="Y13" s="356"/>
      <c r="Z13" s="390"/>
      <c r="AA13" s="267">
        <v>558</v>
      </c>
      <c r="AB13" s="268" t="s">
        <v>241</v>
      </c>
      <c r="AC13" s="277" t="s">
        <v>240</v>
      </c>
    </row>
    <row r="14" spans="1:29" ht="9.9499999999999993" customHeight="1">
      <c r="A14" s="390"/>
      <c r="B14" s="391"/>
      <c r="C14" s="394"/>
      <c r="D14" s="395"/>
      <c r="E14" s="407"/>
      <c r="F14" s="408"/>
      <c r="G14" s="409"/>
      <c r="H14" s="13" t="str">
        <f t="shared" si="9"/>
        <v/>
      </c>
      <c r="I14" s="13" t="str">
        <f t="shared" si="10"/>
        <v/>
      </c>
      <c r="J14" s="260"/>
      <c r="K14" s="299"/>
      <c r="L14" s="299"/>
      <c r="M14" s="177" t="str">
        <f t="shared" si="3"/>
        <v/>
      </c>
      <c r="N14" s="178" t="str">
        <f t="shared" si="4"/>
        <v/>
      </c>
      <c r="O14" s="179" t="str">
        <f t="shared" si="5"/>
        <v/>
      </c>
      <c r="P14" s="60" t="str">
        <f t="shared" si="6"/>
        <v>No Runner</v>
      </c>
      <c r="Q14" s="61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1" t="str">
        <f t="shared" si="11"/>
        <v/>
      </c>
      <c r="U14" s="400"/>
      <c r="V14" s="357"/>
      <c r="W14" s="358"/>
      <c r="X14" s="358"/>
      <c r="Y14" s="359"/>
      <c r="Z14" s="390"/>
      <c r="AA14" s="267">
        <v>570</v>
      </c>
      <c r="AB14" s="268" t="s">
        <v>244</v>
      </c>
      <c r="AC14" s="277" t="s">
        <v>243</v>
      </c>
    </row>
    <row r="15" spans="1:29" ht="9.9499999999999993" customHeight="1">
      <c r="A15" s="390"/>
      <c r="B15" s="391"/>
      <c r="C15" s="394"/>
      <c r="D15" s="395"/>
      <c r="E15" s="407"/>
      <c r="F15" s="408"/>
      <c r="G15" s="409"/>
      <c r="H15" s="13" t="str">
        <f t="shared" si="9"/>
        <v/>
      </c>
      <c r="I15" s="13" t="str">
        <f t="shared" si="10"/>
        <v/>
      </c>
      <c r="J15" s="260"/>
      <c r="K15" s="299"/>
      <c r="L15" s="299"/>
      <c r="M15" s="177" t="str">
        <f t="shared" si="3"/>
        <v/>
      </c>
      <c r="N15" s="178" t="str">
        <f t="shared" si="4"/>
        <v/>
      </c>
      <c r="O15" s="179" t="str">
        <f t="shared" si="5"/>
        <v/>
      </c>
      <c r="P15" s="60" t="str">
        <f t="shared" si="6"/>
        <v>No Runner</v>
      </c>
      <c r="Q15" s="61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1" t="str">
        <f t="shared" si="11"/>
        <v/>
      </c>
      <c r="U15" s="400"/>
      <c r="V15" s="351" t="s">
        <v>53</v>
      </c>
      <c r="W15" s="352"/>
      <c r="X15" s="352"/>
      <c r="Y15" s="353"/>
      <c r="Z15" s="390"/>
      <c r="AA15" s="267">
        <v>694</v>
      </c>
      <c r="AB15" s="268" t="s">
        <v>257</v>
      </c>
      <c r="AC15" s="277" t="s">
        <v>74</v>
      </c>
    </row>
    <row r="16" spans="1:29" ht="9.9499999999999993" customHeight="1">
      <c r="A16" s="390"/>
      <c r="B16" s="391"/>
      <c r="C16" s="394"/>
      <c r="D16" s="395"/>
      <c r="E16" s="407"/>
      <c r="F16" s="408"/>
      <c r="G16" s="409"/>
      <c r="H16" s="13" t="str">
        <f t="shared" si="9"/>
        <v/>
      </c>
      <c r="I16" s="13" t="str">
        <f t="shared" si="10"/>
        <v/>
      </c>
      <c r="J16" s="260"/>
      <c r="K16" s="299"/>
      <c r="L16" s="299"/>
      <c r="M16" s="177" t="str">
        <f t="shared" si="3"/>
        <v/>
      </c>
      <c r="N16" s="178" t="str">
        <f t="shared" si="4"/>
        <v/>
      </c>
      <c r="O16" s="179" t="str">
        <f t="shared" si="5"/>
        <v/>
      </c>
      <c r="P16" s="60" t="str">
        <f t="shared" si="6"/>
        <v>No Runner</v>
      </c>
      <c r="Q16" s="61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1" t="str">
        <f t="shared" si="11"/>
        <v/>
      </c>
      <c r="U16" s="400"/>
      <c r="V16" s="354"/>
      <c r="W16" s="355"/>
      <c r="X16" s="355"/>
      <c r="Y16" s="356"/>
      <c r="Z16" s="390"/>
      <c r="AA16" s="267">
        <v>703</v>
      </c>
      <c r="AB16" s="268" t="s">
        <v>258</v>
      </c>
      <c r="AC16" s="277" t="s">
        <v>259</v>
      </c>
    </row>
    <row r="17" spans="1:29" ht="9.9499999999999993" customHeight="1">
      <c r="A17" s="390"/>
      <c r="B17" s="391"/>
      <c r="C17" s="394"/>
      <c r="D17" s="395"/>
      <c r="E17" s="407"/>
      <c r="F17" s="408"/>
      <c r="G17" s="409"/>
      <c r="H17" s="13" t="str">
        <f t="shared" si="9"/>
        <v/>
      </c>
      <c r="I17" s="13" t="str">
        <f t="shared" si="10"/>
        <v/>
      </c>
      <c r="J17" s="260"/>
      <c r="K17" s="299"/>
      <c r="L17" s="299"/>
      <c r="M17" s="177" t="str">
        <f t="shared" si="3"/>
        <v/>
      </c>
      <c r="N17" s="178" t="str">
        <f t="shared" si="4"/>
        <v/>
      </c>
      <c r="O17" s="179" t="str">
        <f t="shared" si="5"/>
        <v/>
      </c>
      <c r="P17" s="60" t="str">
        <f t="shared" si="6"/>
        <v>No Runner</v>
      </c>
      <c r="Q17" s="61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1" t="str">
        <f t="shared" si="11"/>
        <v/>
      </c>
      <c r="U17" s="400"/>
      <c r="V17" s="357"/>
      <c r="W17" s="358"/>
      <c r="X17" s="358"/>
      <c r="Y17" s="359"/>
      <c r="Z17" s="390"/>
      <c r="AA17" s="267">
        <v>705</v>
      </c>
      <c r="AB17" s="268" t="s">
        <v>261</v>
      </c>
      <c r="AC17" s="277" t="s">
        <v>259</v>
      </c>
    </row>
    <row r="18" spans="1:29" ht="9.9499999999999993" customHeight="1">
      <c r="A18" s="390"/>
      <c r="B18" s="391"/>
      <c r="C18" s="394"/>
      <c r="D18" s="395"/>
      <c r="E18" s="407"/>
      <c r="F18" s="408"/>
      <c r="G18" s="409"/>
      <c r="H18" s="15" t="str">
        <f t="shared" si="9"/>
        <v/>
      </c>
      <c r="I18" s="15" t="str">
        <f t="shared" si="10"/>
        <v/>
      </c>
      <c r="J18" s="260"/>
      <c r="K18" s="299"/>
      <c r="L18" s="299"/>
      <c r="M18" s="177" t="str">
        <f t="shared" si="3"/>
        <v/>
      </c>
      <c r="N18" s="178" t="str">
        <f t="shared" si="4"/>
        <v/>
      </c>
      <c r="O18" s="179" t="str">
        <f t="shared" si="5"/>
        <v/>
      </c>
      <c r="P18" s="60" t="str">
        <f t="shared" si="6"/>
        <v>No Runner</v>
      </c>
      <c r="Q18" s="61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1" t="str">
        <f t="shared" si="11"/>
        <v/>
      </c>
      <c r="U18" s="400"/>
      <c r="V18" s="351" t="s">
        <v>54</v>
      </c>
      <c r="W18" s="352"/>
      <c r="X18" s="352"/>
      <c r="Y18" s="353"/>
      <c r="Z18" s="390"/>
      <c r="AA18" s="267">
        <v>554</v>
      </c>
      <c r="AB18" s="268" t="s">
        <v>279</v>
      </c>
      <c r="AC18" s="277" t="s">
        <v>238</v>
      </c>
    </row>
    <row r="19" spans="1:29" ht="9.9499999999999993" customHeight="1">
      <c r="A19" s="390"/>
      <c r="B19" s="391"/>
      <c r="C19" s="394"/>
      <c r="D19" s="395"/>
      <c r="E19" s="407"/>
      <c r="F19" s="408"/>
      <c r="G19" s="409"/>
      <c r="H19" s="7" t="str">
        <f t="shared" si="9"/>
        <v/>
      </c>
      <c r="I19" s="10" t="str">
        <f t="shared" si="10"/>
        <v/>
      </c>
      <c r="J19" s="262"/>
      <c r="K19" s="299"/>
      <c r="L19" s="299"/>
      <c r="M19" s="177" t="str">
        <f t="shared" si="3"/>
        <v/>
      </c>
      <c r="N19" s="178" t="str">
        <f t="shared" si="4"/>
        <v/>
      </c>
      <c r="O19" s="179" t="str">
        <f t="shared" si="5"/>
        <v/>
      </c>
      <c r="P19" s="60" t="str">
        <f t="shared" si="6"/>
        <v>No Runner</v>
      </c>
      <c r="Q19" s="61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1" t="str">
        <f t="shared" si="11"/>
        <v/>
      </c>
      <c r="U19" s="400"/>
      <c r="V19" s="354"/>
      <c r="W19" s="355"/>
      <c r="X19" s="355"/>
      <c r="Y19" s="356"/>
      <c r="Z19" s="390"/>
      <c r="AA19" s="267"/>
      <c r="AB19" s="268"/>
      <c r="AC19" s="277"/>
    </row>
    <row r="20" spans="1:29" ht="9.9499999999999993" customHeight="1" thickBot="1">
      <c r="A20" s="390"/>
      <c r="B20" s="391"/>
      <c r="C20" s="394"/>
      <c r="D20" s="395"/>
      <c r="E20" s="410"/>
      <c r="F20" s="411"/>
      <c r="G20" s="412"/>
      <c r="H20" s="9" t="str">
        <f t="shared" si="9"/>
        <v/>
      </c>
      <c r="I20" s="11" t="str">
        <f t="shared" si="10"/>
        <v/>
      </c>
      <c r="J20" s="276"/>
      <c r="K20" s="300"/>
      <c r="L20" s="300"/>
      <c r="M20" s="180" t="str">
        <f t="shared" si="3"/>
        <v/>
      </c>
      <c r="N20" s="181" t="str">
        <f t="shared" si="4"/>
        <v/>
      </c>
      <c r="O20" s="182" t="str">
        <f t="shared" si="5"/>
        <v/>
      </c>
      <c r="P20" s="65" t="str">
        <f t="shared" si="6"/>
        <v>No Runner</v>
      </c>
      <c r="Q20" s="66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6" t="str">
        <f t="shared" si="11"/>
        <v/>
      </c>
      <c r="U20" s="400"/>
      <c r="V20" s="357"/>
      <c r="W20" s="358"/>
      <c r="X20" s="358"/>
      <c r="Y20" s="359"/>
      <c r="Z20" s="390"/>
      <c r="AA20" s="267"/>
      <c r="AB20" s="268"/>
      <c r="AC20" s="277"/>
    </row>
    <row r="21" spans="1:29" ht="9.9499999999999993" customHeight="1">
      <c r="A21" s="390"/>
      <c r="B21" s="391"/>
      <c r="C21" s="394"/>
      <c r="D21" s="395"/>
      <c r="E21" s="342" t="s">
        <v>6</v>
      </c>
      <c r="F21" s="343"/>
      <c r="G21" s="344"/>
      <c r="H21" s="17" t="str">
        <f t="shared" si="9"/>
        <v/>
      </c>
      <c r="I21" s="17" t="str">
        <f t="shared" si="10"/>
        <v/>
      </c>
      <c r="J21" s="286"/>
      <c r="K21" s="298"/>
      <c r="L21" s="298"/>
      <c r="M21" s="174" t="str">
        <f t="shared" si="3"/>
        <v/>
      </c>
      <c r="N21" s="175" t="str">
        <f t="shared" si="4"/>
        <v/>
      </c>
      <c r="O21" s="176" t="str">
        <f t="shared" si="5"/>
        <v/>
      </c>
      <c r="P21" s="55" t="str">
        <f>IF(K21&gt;0,RANK(K21,$K$21:$K$38,1),"No Runner")</f>
        <v>No Runner</v>
      </c>
      <c r="Q21" s="56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6" t="str">
        <f t="shared" si="11"/>
        <v/>
      </c>
      <c r="U21" s="400"/>
      <c r="V21" s="351" t="s">
        <v>55</v>
      </c>
      <c r="W21" s="352"/>
      <c r="X21" s="352"/>
      <c r="Y21" s="353"/>
      <c r="Z21" s="390"/>
      <c r="AA21" s="267"/>
      <c r="AB21" s="268"/>
      <c r="AC21" s="277"/>
    </row>
    <row r="22" spans="1:29" ht="9.9499999999999993" customHeight="1">
      <c r="A22" s="390"/>
      <c r="B22" s="391"/>
      <c r="C22" s="394"/>
      <c r="D22" s="395"/>
      <c r="E22" s="345"/>
      <c r="F22" s="346"/>
      <c r="G22" s="347"/>
      <c r="H22" s="13" t="str">
        <f t="shared" si="9"/>
        <v/>
      </c>
      <c r="I22" s="13" t="str">
        <f t="shared" si="10"/>
        <v/>
      </c>
      <c r="J22" s="260"/>
      <c r="K22" s="299"/>
      <c r="L22" s="299"/>
      <c r="M22" s="177" t="str">
        <f t="shared" si="3"/>
        <v/>
      </c>
      <c r="N22" s="178" t="str">
        <f t="shared" si="4"/>
        <v/>
      </c>
      <c r="O22" s="179" t="str">
        <f t="shared" si="5"/>
        <v/>
      </c>
      <c r="P22" s="60" t="str">
        <f t="shared" ref="P22:P38" si="12">IF(K22&gt;0,RANK(K22,$K$21:$K$38,1),"No Runner")</f>
        <v>No Runner</v>
      </c>
      <c r="Q22" s="61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1" t="str">
        <f t="shared" si="11"/>
        <v/>
      </c>
      <c r="U22" s="400"/>
      <c r="V22" s="354"/>
      <c r="W22" s="355"/>
      <c r="X22" s="355"/>
      <c r="Y22" s="356"/>
      <c r="Z22" s="390"/>
      <c r="AA22" s="267"/>
      <c r="AB22" s="268"/>
      <c r="AC22" s="277"/>
    </row>
    <row r="23" spans="1:29" ht="9.9499999999999993" customHeight="1">
      <c r="A23" s="390"/>
      <c r="B23" s="391"/>
      <c r="C23" s="394"/>
      <c r="D23" s="395"/>
      <c r="E23" s="345"/>
      <c r="F23" s="346"/>
      <c r="G23" s="347"/>
      <c r="H23" s="12" t="str">
        <f t="shared" si="9"/>
        <v/>
      </c>
      <c r="I23" s="12" t="str">
        <f t="shared" si="10"/>
        <v/>
      </c>
      <c r="J23" s="260"/>
      <c r="K23" s="299"/>
      <c r="L23" s="299"/>
      <c r="M23" s="177" t="str">
        <f t="shared" si="3"/>
        <v/>
      </c>
      <c r="N23" s="178" t="str">
        <f t="shared" si="4"/>
        <v/>
      </c>
      <c r="O23" s="179" t="str">
        <f t="shared" si="5"/>
        <v/>
      </c>
      <c r="P23" s="60" t="str">
        <f t="shared" si="12"/>
        <v>No Runner</v>
      </c>
      <c r="Q23" s="61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1" t="str">
        <f t="shared" si="11"/>
        <v/>
      </c>
      <c r="U23" s="400"/>
      <c r="V23" s="357"/>
      <c r="W23" s="358"/>
      <c r="X23" s="358"/>
      <c r="Y23" s="359"/>
      <c r="Z23" s="390"/>
      <c r="AA23" s="267"/>
      <c r="AB23" s="268"/>
      <c r="AC23" s="277"/>
    </row>
    <row r="24" spans="1:29" ht="9.9499999999999993" customHeight="1">
      <c r="A24" s="390"/>
      <c r="B24" s="391"/>
      <c r="C24" s="394"/>
      <c r="D24" s="395"/>
      <c r="E24" s="345"/>
      <c r="F24" s="346"/>
      <c r="G24" s="347"/>
      <c r="H24" s="12" t="str">
        <f t="shared" si="9"/>
        <v/>
      </c>
      <c r="I24" s="12" t="str">
        <f t="shared" si="10"/>
        <v/>
      </c>
      <c r="J24" s="260"/>
      <c r="K24" s="299"/>
      <c r="L24" s="299"/>
      <c r="M24" s="177" t="str">
        <f t="shared" si="3"/>
        <v/>
      </c>
      <c r="N24" s="178" t="str">
        <f t="shared" si="4"/>
        <v/>
      </c>
      <c r="O24" s="179" t="str">
        <f t="shared" si="5"/>
        <v/>
      </c>
      <c r="P24" s="60" t="str">
        <f t="shared" si="12"/>
        <v>No Runner</v>
      </c>
      <c r="Q24" s="61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>IF(K24&gt;0,IF(P24=1,"First",K24),"No Runner")</f>
        <v>No Runner</v>
      </c>
      <c r="T24" s="61" t="str">
        <f>IF(K24&gt;0,IF(P24=1,"",COUNT($S$3:$S$38)+1-RANK(S24,$S$3:$S$38,0)),"")</f>
        <v/>
      </c>
      <c r="U24" s="400"/>
      <c r="V24" s="241"/>
      <c r="W24" s="242"/>
      <c r="X24" s="242"/>
      <c r="Y24" s="243"/>
      <c r="Z24" s="390"/>
      <c r="AA24" s="267"/>
      <c r="AB24" s="268"/>
      <c r="AC24" s="277"/>
    </row>
    <row r="25" spans="1:29" ht="9.9499999999999993" customHeight="1">
      <c r="A25" s="390"/>
      <c r="B25" s="391"/>
      <c r="C25" s="394"/>
      <c r="D25" s="395"/>
      <c r="E25" s="345"/>
      <c r="F25" s="346"/>
      <c r="G25" s="347"/>
      <c r="H25" s="12" t="str">
        <f t="shared" si="9"/>
        <v/>
      </c>
      <c r="I25" s="12" t="str">
        <f t="shared" si="10"/>
        <v/>
      </c>
      <c r="J25" s="260"/>
      <c r="K25" s="299"/>
      <c r="L25" s="299"/>
      <c r="M25" s="177" t="str">
        <f t="shared" si="3"/>
        <v/>
      </c>
      <c r="N25" s="178" t="str">
        <f t="shared" si="4"/>
        <v/>
      </c>
      <c r="O25" s="179" t="str">
        <f t="shared" si="5"/>
        <v/>
      </c>
      <c r="P25" s="60" t="str">
        <f t="shared" si="12"/>
        <v>No Runner</v>
      </c>
      <c r="Q25" s="61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>IF(K25&gt;0,IF(P25=1,"First",K25),"No Runner")</f>
        <v>No Runner</v>
      </c>
      <c r="T25" s="61" t="str">
        <f>IF(K25&gt;0,IF(P25=1,"",COUNT($S$3:$S$38)+1-RANK(S25,$S$3:$S$38,0)),"")</f>
        <v/>
      </c>
      <c r="U25" s="400"/>
      <c r="V25" s="241"/>
      <c r="W25" s="242"/>
      <c r="X25" s="242"/>
      <c r="Y25" s="243"/>
      <c r="Z25" s="390"/>
      <c r="AA25" s="267"/>
      <c r="AB25" s="268"/>
      <c r="AC25" s="277"/>
    </row>
    <row r="26" spans="1:29" ht="9.9499999999999993" customHeight="1">
      <c r="A26" s="390"/>
      <c r="B26" s="391"/>
      <c r="C26" s="394"/>
      <c r="D26" s="395"/>
      <c r="E26" s="345"/>
      <c r="F26" s="346"/>
      <c r="G26" s="347"/>
      <c r="H26" s="12" t="str">
        <f t="shared" si="9"/>
        <v/>
      </c>
      <c r="I26" s="12" t="str">
        <f t="shared" si="10"/>
        <v/>
      </c>
      <c r="J26" s="260"/>
      <c r="K26" s="299"/>
      <c r="L26" s="299"/>
      <c r="M26" s="177" t="str">
        <f t="shared" si="3"/>
        <v/>
      </c>
      <c r="N26" s="178" t="str">
        <f t="shared" si="4"/>
        <v/>
      </c>
      <c r="O26" s="179" t="str">
        <f t="shared" si="5"/>
        <v/>
      </c>
      <c r="P26" s="60" t="str">
        <f t="shared" si="12"/>
        <v>No Runner</v>
      </c>
      <c r="Q26" s="61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>IF(K26&gt;0,IF(P26=1,"First",K26),"No Runner")</f>
        <v>No Runner</v>
      </c>
      <c r="T26" s="61" t="str">
        <f>IF(K26&gt;0,IF(P26=1,"",COUNT($S$3:$S$38)+1-RANK(S26,$S$3:$S$38,0)),"")</f>
        <v/>
      </c>
      <c r="U26" s="400"/>
      <c r="V26" s="360"/>
      <c r="W26" s="361"/>
      <c r="X26" s="361"/>
      <c r="Y26" s="362"/>
      <c r="Z26" s="390"/>
      <c r="AA26" s="267"/>
      <c r="AB26" s="268"/>
      <c r="AC26" s="277"/>
    </row>
    <row r="27" spans="1:29" ht="9.9499999999999993" customHeight="1">
      <c r="A27" s="390"/>
      <c r="B27" s="391"/>
      <c r="C27" s="394"/>
      <c r="D27" s="395"/>
      <c r="E27" s="345"/>
      <c r="F27" s="346"/>
      <c r="G27" s="347"/>
      <c r="H27" s="13" t="str">
        <f t="shared" si="9"/>
        <v/>
      </c>
      <c r="I27" s="13" t="str">
        <f t="shared" si="10"/>
        <v/>
      </c>
      <c r="J27" s="260"/>
      <c r="K27" s="299"/>
      <c r="L27" s="299"/>
      <c r="M27" s="177" t="str">
        <f t="shared" si="3"/>
        <v/>
      </c>
      <c r="N27" s="178" t="str">
        <f t="shared" si="4"/>
        <v/>
      </c>
      <c r="O27" s="179" t="str">
        <f t="shared" si="5"/>
        <v/>
      </c>
      <c r="P27" s="60" t="str">
        <f t="shared" si="12"/>
        <v>No Runner</v>
      </c>
      <c r="Q27" s="61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1" t="str">
        <f t="shared" ref="T27:T38" si="13">IF(K27&gt;0,IF(P27=1,"",COUNT($S$3:$S$38)+1-RANK(S27,$S$3:$S$38,0)),"")</f>
        <v/>
      </c>
      <c r="U27" s="400"/>
      <c r="V27" s="363"/>
      <c r="W27" s="364"/>
      <c r="X27" s="364"/>
      <c r="Y27" s="365"/>
      <c r="Z27" s="390"/>
      <c r="AA27" s="267"/>
      <c r="AB27" s="268"/>
      <c r="AC27" s="277"/>
    </row>
    <row r="28" spans="1:29" ht="9.9499999999999993" customHeight="1">
      <c r="A28" s="390"/>
      <c r="B28" s="391"/>
      <c r="C28" s="394"/>
      <c r="D28" s="395"/>
      <c r="E28" s="345"/>
      <c r="F28" s="346"/>
      <c r="G28" s="347"/>
      <c r="H28" s="13" t="str">
        <f t="shared" si="9"/>
        <v/>
      </c>
      <c r="I28" s="13" t="str">
        <f t="shared" si="10"/>
        <v/>
      </c>
      <c r="J28" s="260"/>
      <c r="K28" s="299"/>
      <c r="L28" s="299"/>
      <c r="M28" s="177" t="str">
        <f t="shared" si="3"/>
        <v/>
      </c>
      <c r="N28" s="178" t="str">
        <f t="shared" si="4"/>
        <v/>
      </c>
      <c r="O28" s="179" t="str">
        <f t="shared" si="5"/>
        <v/>
      </c>
      <c r="P28" s="60" t="str">
        <f t="shared" si="12"/>
        <v>No Runner</v>
      </c>
      <c r="Q28" s="61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1" t="str">
        <f t="shared" si="13"/>
        <v/>
      </c>
      <c r="U28" s="400"/>
      <c r="V28" s="366"/>
      <c r="W28" s="367"/>
      <c r="X28" s="367"/>
      <c r="Y28" s="368"/>
      <c r="Z28" s="390"/>
      <c r="AA28" s="267"/>
      <c r="AB28" s="268"/>
      <c r="AC28" s="277"/>
    </row>
    <row r="29" spans="1:29" ht="9.9499999999999993" customHeight="1">
      <c r="A29" s="390"/>
      <c r="B29" s="391"/>
      <c r="C29" s="394"/>
      <c r="D29" s="395"/>
      <c r="E29" s="345"/>
      <c r="F29" s="346"/>
      <c r="G29" s="347"/>
      <c r="H29" s="7" t="str">
        <f t="shared" si="9"/>
        <v/>
      </c>
      <c r="I29" s="10" t="str">
        <f t="shared" si="10"/>
        <v/>
      </c>
      <c r="J29" s="262"/>
      <c r="K29" s="299"/>
      <c r="L29" s="299"/>
      <c r="M29" s="177" t="str">
        <f t="shared" si="3"/>
        <v/>
      </c>
      <c r="N29" s="178" t="str">
        <f t="shared" si="4"/>
        <v/>
      </c>
      <c r="O29" s="179" t="str">
        <f t="shared" si="5"/>
        <v/>
      </c>
      <c r="P29" s="60" t="str">
        <f t="shared" si="12"/>
        <v>No Runner</v>
      </c>
      <c r="Q29" s="61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1" t="str">
        <f t="shared" si="13"/>
        <v/>
      </c>
      <c r="U29" s="400"/>
      <c r="V29" s="360"/>
      <c r="W29" s="361"/>
      <c r="X29" s="361"/>
      <c r="Y29" s="362"/>
      <c r="Z29" s="390"/>
      <c r="AA29" s="267"/>
      <c r="AB29" s="268"/>
      <c r="AC29" s="277"/>
    </row>
    <row r="30" spans="1:29" ht="9.9499999999999993" customHeight="1" thickBot="1">
      <c r="A30" s="390"/>
      <c r="B30" s="391"/>
      <c r="C30" s="394"/>
      <c r="D30" s="395"/>
      <c r="E30" s="345"/>
      <c r="F30" s="346"/>
      <c r="G30" s="347"/>
      <c r="H30" s="246" t="str">
        <f t="shared" si="9"/>
        <v/>
      </c>
      <c r="I30" s="246" t="str">
        <f t="shared" si="10"/>
        <v/>
      </c>
      <c r="J30" s="296"/>
      <c r="K30" s="301"/>
      <c r="L30" s="301"/>
      <c r="M30" s="247" t="str">
        <f t="shared" si="3"/>
        <v/>
      </c>
      <c r="N30" s="248" t="str">
        <f t="shared" si="4"/>
        <v/>
      </c>
      <c r="O30" s="249" t="str">
        <f t="shared" si="5"/>
        <v/>
      </c>
      <c r="P30" s="250" t="str">
        <f t="shared" si="12"/>
        <v>No Runner</v>
      </c>
      <c r="Q30" s="251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6" t="str">
        <f t="shared" si="13"/>
        <v/>
      </c>
      <c r="U30" s="400"/>
      <c r="V30" s="363"/>
      <c r="W30" s="364"/>
      <c r="X30" s="364"/>
      <c r="Y30" s="365"/>
      <c r="Z30" s="390"/>
      <c r="AA30" s="267"/>
      <c r="AB30" s="268"/>
      <c r="AC30" s="277"/>
    </row>
    <row r="31" spans="1:29" ht="9.9499999999999993" customHeight="1">
      <c r="A31" s="390"/>
      <c r="B31" s="391"/>
      <c r="C31" s="394"/>
      <c r="D31" s="395"/>
      <c r="E31" s="407"/>
      <c r="F31" s="408"/>
      <c r="G31" s="409"/>
      <c r="H31" s="246" t="str">
        <f t="shared" si="9"/>
        <v/>
      </c>
      <c r="I31" s="246" t="str">
        <f t="shared" si="10"/>
        <v/>
      </c>
      <c r="J31" s="296"/>
      <c r="K31" s="301"/>
      <c r="L31" s="301"/>
      <c r="M31" s="247" t="str">
        <f t="shared" si="3"/>
        <v/>
      </c>
      <c r="N31" s="248" t="str">
        <f t="shared" si="4"/>
        <v/>
      </c>
      <c r="O31" s="249" t="str">
        <f t="shared" si="5"/>
        <v/>
      </c>
      <c r="P31" s="250" t="str">
        <f t="shared" si="12"/>
        <v>No Runner</v>
      </c>
      <c r="Q31" s="251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6" t="str">
        <f t="shared" si="13"/>
        <v/>
      </c>
      <c r="U31" s="400"/>
      <c r="V31" s="366"/>
      <c r="W31" s="367"/>
      <c r="X31" s="367"/>
      <c r="Y31" s="368"/>
      <c r="Z31" s="390"/>
      <c r="AA31" s="267"/>
      <c r="AB31" s="268"/>
      <c r="AC31" s="277"/>
    </row>
    <row r="32" spans="1:29" ht="9.9499999999999993" customHeight="1">
      <c r="A32" s="390"/>
      <c r="B32" s="391"/>
      <c r="C32" s="394"/>
      <c r="D32" s="395"/>
      <c r="E32" s="407"/>
      <c r="F32" s="408"/>
      <c r="G32" s="409"/>
      <c r="H32" s="20" t="str">
        <f t="shared" si="9"/>
        <v/>
      </c>
      <c r="I32" s="20" t="str">
        <f t="shared" si="10"/>
        <v/>
      </c>
      <c r="J32" s="260"/>
      <c r="K32" s="299"/>
      <c r="L32" s="299"/>
      <c r="M32" s="177" t="str">
        <f t="shared" si="3"/>
        <v/>
      </c>
      <c r="N32" s="178" t="str">
        <f t="shared" si="4"/>
        <v/>
      </c>
      <c r="O32" s="179" t="str">
        <f t="shared" si="5"/>
        <v/>
      </c>
      <c r="P32" s="74" t="str">
        <f t="shared" si="12"/>
        <v>No Runner</v>
      </c>
      <c r="Q32" s="61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1" t="str">
        <f t="shared" si="13"/>
        <v/>
      </c>
      <c r="U32" s="400"/>
      <c r="V32" s="360"/>
      <c r="W32" s="361"/>
      <c r="X32" s="361"/>
      <c r="Y32" s="362"/>
      <c r="Z32" s="390"/>
      <c r="AA32" s="267"/>
      <c r="AB32" s="268"/>
      <c r="AC32" s="277"/>
    </row>
    <row r="33" spans="1:30" ht="9.9499999999999993" customHeight="1">
      <c r="A33" s="390"/>
      <c r="B33" s="391"/>
      <c r="C33" s="394"/>
      <c r="D33" s="395"/>
      <c r="E33" s="407"/>
      <c r="F33" s="408"/>
      <c r="G33" s="409"/>
      <c r="H33" s="21" t="str">
        <f t="shared" si="9"/>
        <v/>
      </c>
      <c r="I33" s="21" t="str">
        <f t="shared" si="10"/>
        <v/>
      </c>
      <c r="J33" s="260"/>
      <c r="K33" s="299"/>
      <c r="L33" s="299"/>
      <c r="M33" s="177" t="str">
        <f t="shared" si="3"/>
        <v/>
      </c>
      <c r="N33" s="178" t="str">
        <f t="shared" si="4"/>
        <v/>
      </c>
      <c r="O33" s="179" t="str">
        <f t="shared" si="5"/>
        <v/>
      </c>
      <c r="P33" s="74" t="str">
        <f t="shared" si="12"/>
        <v>No Runner</v>
      </c>
      <c r="Q33" s="61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1" t="str">
        <f t="shared" si="13"/>
        <v/>
      </c>
      <c r="U33" s="400"/>
      <c r="V33" s="363"/>
      <c r="W33" s="364"/>
      <c r="X33" s="364"/>
      <c r="Y33" s="365"/>
      <c r="Z33" s="390"/>
      <c r="AA33" s="267"/>
      <c r="AB33" s="268"/>
      <c r="AC33" s="277"/>
    </row>
    <row r="34" spans="1:30" ht="9.9499999999999993" customHeight="1" thickBot="1">
      <c r="A34" s="390"/>
      <c r="B34" s="391"/>
      <c r="C34" s="394"/>
      <c r="D34" s="395"/>
      <c r="E34" s="407"/>
      <c r="F34" s="408"/>
      <c r="G34" s="409"/>
      <c r="H34" s="20" t="str">
        <f t="shared" si="9"/>
        <v/>
      </c>
      <c r="I34" s="20" t="str">
        <f t="shared" si="10"/>
        <v/>
      </c>
      <c r="J34" s="260"/>
      <c r="K34" s="299"/>
      <c r="L34" s="299"/>
      <c r="M34" s="177" t="str">
        <f t="shared" si="3"/>
        <v/>
      </c>
      <c r="N34" s="178" t="str">
        <f t="shared" si="4"/>
        <v/>
      </c>
      <c r="O34" s="179" t="str">
        <f t="shared" si="5"/>
        <v/>
      </c>
      <c r="P34" s="74" t="str">
        <f t="shared" si="12"/>
        <v>No Runner</v>
      </c>
      <c r="Q34" s="61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1" t="str">
        <f t="shared" si="13"/>
        <v/>
      </c>
      <c r="U34" s="400"/>
      <c r="V34" s="378"/>
      <c r="W34" s="379"/>
      <c r="X34" s="379"/>
      <c r="Y34" s="380"/>
      <c r="Z34" s="390"/>
      <c r="AA34" s="267"/>
      <c r="AB34" s="268"/>
      <c r="AC34" s="277"/>
    </row>
    <row r="35" spans="1:30" ht="9.9499999999999993" customHeight="1" thickBot="1">
      <c r="A35" s="390"/>
      <c r="B35" s="391"/>
      <c r="C35" s="394"/>
      <c r="D35" s="395"/>
      <c r="E35" s="407"/>
      <c r="F35" s="408"/>
      <c r="G35" s="409"/>
      <c r="H35" s="20" t="str">
        <f t="shared" si="9"/>
        <v/>
      </c>
      <c r="I35" s="20" t="str">
        <f t="shared" si="10"/>
        <v/>
      </c>
      <c r="J35" s="260"/>
      <c r="K35" s="299"/>
      <c r="L35" s="299"/>
      <c r="M35" s="177" t="str">
        <f t="shared" si="3"/>
        <v/>
      </c>
      <c r="N35" s="178" t="str">
        <f t="shared" si="4"/>
        <v/>
      </c>
      <c r="O35" s="179" t="str">
        <f t="shared" si="5"/>
        <v/>
      </c>
      <c r="P35" s="74" t="str">
        <f t="shared" si="12"/>
        <v>No Runner</v>
      </c>
      <c r="Q35" s="61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1" t="str">
        <f t="shared" si="13"/>
        <v/>
      </c>
      <c r="U35" s="400"/>
      <c r="V35" s="48"/>
      <c r="W35" s="48"/>
      <c r="X35" s="48"/>
      <c r="Z35" s="390"/>
      <c r="AA35" s="267"/>
      <c r="AB35" s="268"/>
      <c r="AC35" s="277"/>
    </row>
    <row r="36" spans="1:30" ht="9.9499999999999993" customHeight="1" thickBot="1">
      <c r="A36" s="390"/>
      <c r="B36" s="391"/>
      <c r="C36" s="394"/>
      <c r="D36" s="395"/>
      <c r="E36" s="407"/>
      <c r="F36" s="408"/>
      <c r="G36" s="409"/>
      <c r="H36" s="20" t="str">
        <f t="shared" si="9"/>
        <v/>
      </c>
      <c r="I36" s="20" t="str">
        <f t="shared" si="10"/>
        <v/>
      </c>
      <c r="J36" s="260"/>
      <c r="K36" s="299"/>
      <c r="L36" s="299"/>
      <c r="M36" s="177" t="str">
        <f t="shared" si="3"/>
        <v/>
      </c>
      <c r="N36" s="178" t="str">
        <f t="shared" si="4"/>
        <v/>
      </c>
      <c r="O36" s="179" t="str">
        <f t="shared" si="5"/>
        <v/>
      </c>
      <c r="P36" s="74" t="str">
        <f t="shared" si="12"/>
        <v>No Runner</v>
      </c>
      <c r="Q36" s="61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1" t="str">
        <f t="shared" si="13"/>
        <v/>
      </c>
      <c r="U36" s="400"/>
      <c r="V36" s="381" t="str">
        <f>D6&amp;" Finalists"</f>
        <v xml:space="preserve"> Finalists</v>
      </c>
      <c r="W36" s="382"/>
      <c r="X36" s="382"/>
      <c r="Y36" s="383"/>
      <c r="Z36" s="390"/>
      <c r="AA36" s="267"/>
      <c r="AB36" s="268"/>
      <c r="AC36" s="277"/>
    </row>
    <row r="37" spans="1:30" ht="9.9499999999999993" customHeight="1">
      <c r="A37" s="333"/>
      <c r="B37" s="334" t="s">
        <v>11</v>
      </c>
      <c r="C37" s="394"/>
      <c r="D37" s="395"/>
      <c r="E37" s="407"/>
      <c r="F37" s="408"/>
      <c r="G37" s="409"/>
      <c r="H37" s="21" t="str">
        <f t="shared" si="9"/>
        <v/>
      </c>
      <c r="I37" s="21" t="str">
        <f t="shared" si="10"/>
        <v/>
      </c>
      <c r="J37" s="260"/>
      <c r="K37" s="299"/>
      <c r="L37" s="299"/>
      <c r="M37" s="177" t="str">
        <f t="shared" si="3"/>
        <v/>
      </c>
      <c r="N37" s="178" t="str">
        <f t="shared" si="4"/>
        <v/>
      </c>
      <c r="O37" s="179" t="str">
        <f t="shared" si="5"/>
        <v/>
      </c>
      <c r="P37" s="74" t="str">
        <f t="shared" si="12"/>
        <v>No Runner</v>
      </c>
      <c r="Q37" s="61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1" t="str">
        <f t="shared" si="13"/>
        <v/>
      </c>
      <c r="U37" s="400"/>
      <c r="V37" s="384"/>
      <c r="W37" s="385"/>
      <c r="X37" s="385"/>
      <c r="Y37" s="386"/>
      <c r="Z37" s="390"/>
      <c r="AA37" s="267"/>
      <c r="AB37" s="268"/>
      <c r="AC37" s="277"/>
    </row>
    <row r="38" spans="1:30" ht="9.9499999999999993" customHeight="1" thickBot="1">
      <c r="A38" s="333"/>
      <c r="B38" s="335"/>
      <c r="C38" s="394"/>
      <c r="D38" s="395"/>
      <c r="E38" s="410"/>
      <c r="F38" s="411"/>
      <c r="G38" s="412"/>
      <c r="H38" s="11" t="str">
        <f t="shared" si="9"/>
        <v/>
      </c>
      <c r="I38" s="11" t="str">
        <f t="shared" si="10"/>
        <v/>
      </c>
      <c r="J38" s="276"/>
      <c r="K38" s="300"/>
      <c r="L38" s="300"/>
      <c r="M38" s="180" t="str">
        <f t="shared" si="3"/>
        <v/>
      </c>
      <c r="N38" s="181" t="str">
        <f t="shared" si="4"/>
        <v/>
      </c>
      <c r="O38" s="182" t="str">
        <f t="shared" si="5"/>
        <v/>
      </c>
      <c r="P38" s="75" t="str">
        <f t="shared" si="12"/>
        <v>No Runner</v>
      </c>
      <c r="Q38" s="66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6" t="str">
        <f t="shared" si="13"/>
        <v/>
      </c>
      <c r="U38" s="400"/>
      <c r="V38" s="244" t="s">
        <v>47</v>
      </c>
      <c r="W38" s="70" t="s">
        <v>1</v>
      </c>
      <c r="X38" s="209" t="s">
        <v>43</v>
      </c>
      <c r="Y38" s="71" t="s">
        <v>8</v>
      </c>
      <c r="Z38" s="390"/>
      <c r="AA38" s="270"/>
      <c r="AB38" s="271"/>
      <c r="AC38" s="278"/>
    </row>
    <row r="39" spans="1:30" ht="9.9499999999999993" customHeight="1">
      <c r="A39" s="333"/>
      <c r="B39" s="171">
        <v>1</v>
      </c>
      <c r="C39" s="394"/>
      <c r="D39" s="395"/>
      <c r="E39" s="336" t="str">
        <f>C2&amp;" Final"</f>
        <v>800m Final</v>
      </c>
      <c r="G39" s="52">
        <v>1</v>
      </c>
      <c r="H39" s="53" t="str">
        <f>IFERROR(VLOOKUP($J39,$AA$2:$AC$38,2,0),"")</f>
        <v>Georgia Tongue</v>
      </c>
      <c r="I39" s="53" t="str">
        <f>IFERROR(VLOOKUP($J39,$AA$2:$AC$38,3,0),"")</f>
        <v>Sandringham</v>
      </c>
      <c r="J39" s="287">
        <v>498</v>
      </c>
      <c r="K39" s="298">
        <v>1.6949074074074073E-3</v>
      </c>
      <c r="L39" s="298"/>
      <c r="M39" s="174" t="str">
        <f t="shared" si="3"/>
        <v xml:space="preserve"> </v>
      </c>
      <c r="N39" s="175" t="str">
        <f t="shared" si="4"/>
        <v xml:space="preserve"> </v>
      </c>
      <c r="O39" s="176" t="str">
        <f t="shared" si="5"/>
        <v xml:space="preserve"> </v>
      </c>
      <c r="P39" s="69"/>
      <c r="Q39" s="413" t="str">
        <f ca="1">Entries!$A$1</f>
        <v>U15 Girls</v>
      </c>
      <c r="R39" s="239"/>
      <c r="S39" s="239"/>
      <c r="T39" s="239"/>
      <c r="U39" s="78"/>
      <c r="V39" s="56">
        <v>1</v>
      </c>
      <c r="W39" s="57" t="str">
        <f>IFERROR(INDEX($H$3:$H$38,MATCH($B39,$Q$3:$Q$38,0)),"")</f>
        <v/>
      </c>
      <c r="X39" s="87" t="str">
        <f t="shared" ref="X39:X54" si="14">IFERROR(INDEX($I$3:$I$38,MATCH($B39,$Q$3:$Q$38,0)),"")</f>
        <v/>
      </c>
      <c r="Y39" s="54" t="str">
        <f t="shared" ref="Y39:Y54" si="15">IFERROR(INDEX($J$3:$J$38,MATCH($B39,$Q$3:$Q$38,0)),"")</f>
        <v/>
      </c>
      <c r="Z39" s="390"/>
      <c r="AA39" s="245"/>
      <c r="AB39" s="245"/>
      <c r="AC39" s="309"/>
    </row>
    <row r="40" spans="1:30" ht="9.9499999999999993" customHeight="1">
      <c r="A40" s="333"/>
      <c r="B40" s="171">
        <v>2</v>
      </c>
      <c r="C40" s="394"/>
      <c r="D40" s="395"/>
      <c r="E40" s="337"/>
      <c r="G40" s="43">
        <v>2</v>
      </c>
      <c r="H40" s="40" t="str">
        <f t="shared" ref="H40:H54" si="16">IFERROR(VLOOKUP($J40,$AA$2:$AC$38,2,0),"")</f>
        <v>Celeste Koyejo</v>
      </c>
      <c r="I40" s="211" t="str">
        <f t="shared" ref="I40:I54" si="17">IFERROR(VLOOKUP($J40,$AA$2:$AC$38,3,0),"")</f>
        <v>Rickmansworth</v>
      </c>
      <c r="J40" s="288">
        <v>415</v>
      </c>
      <c r="K40" s="299">
        <v>1.7085648148148147E-3</v>
      </c>
      <c r="L40" s="299"/>
      <c r="M40" s="177" t="str">
        <f t="shared" si="3"/>
        <v xml:space="preserve"> </v>
      </c>
      <c r="N40" s="178" t="str">
        <f t="shared" si="4"/>
        <v xml:space="preserve"> </v>
      </c>
      <c r="O40" s="179" t="str">
        <f t="shared" si="5"/>
        <v xml:space="preserve"> </v>
      </c>
      <c r="P40" s="74"/>
      <c r="Q40" s="414"/>
      <c r="R40" s="239"/>
      <c r="S40" s="239"/>
      <c r="T40" s="239"/>
      <c r="U40" s="78"/>
      <c r="V40" s="76">
        <v>2</v>
      </c>
      <c r="W40" s="70" t="str">
        <f t="shared" ref="W40:W54" si="18">IFERROR(INDEX($H$3:$H$38,MATCH($B40,$Q$3:$Q$38,0)),"")</f>
        <v/>
      </c>
      <c r="X40" s="209" t="str">
        <f t="shared" si="14"/>
        <v/>
      </c>
      <c r="Y40" s="71" t="str">
        <f t="shared" si="15"/>
        <v/>
      </c>
      <c r="Z40" s="390"/>
      <c r="AA40"/>
      <c r="AB40"/>
      <c r="AC40" s="311"/>
    </row>
    <row r="41" spans="1:30" ht="9.9499999999999993" customHeight="1" thickBot="1">
      <c r="A41" s="333"/>
      <c r="B41" s="171">
        <v>3</v>
      </c>
      <c r="C41" s="394"/>
      <c r="D41" s="395"/>
      <c r="E41" s="337"/>
      <c r="G41" s="146">
        <v>3</v>
      </c>
      <c r="H41" s="147" t="str">
        <f t="shared" si="16"/>
        <v>Emma Wright</v>
      </c>
      <c r="I41" s="212" t="str">
        <f t="shared" si="17"/>
        <v>Roundwood Park School</v>
      </c>
      <c r="J41" s="288">
        <v>463</v>
      </c>
      <c r="K41" s="299">
        <v>1.7215277777777778E-3</v>
      </c>
      <c r="L41" s="299"/>
      <c r="M41" s="177" t="str">
        <f t="shared" si="3"/>
        <v xml:space="preserve"> </v>
      </c>
      <c r="N41" s="178" t="str">
        <f t="shared" si="4"/>
        <v xml:space="preserve"> </v>
      </c>
      <c r="O41" s="179" t="str">
        <f t="shared" si="5"/>
        <v xml:space="preserve"> </v>
      </c>
      <c r="P41" s="74"/>
      <c r="Q41" s="414"/>
      <c r="R41" s="239"/>
      <c r="S41" s="239"/>
      <c r="T41" s="239"/>
      <c r="U41" s="78"/>
      <c r="V41" s="76">
        <v>3</v>
      </c>
      <c r="W41" s="70" t="str">
        <f t="shared" si="18"/>
        <v/>
      </c>
      <c r="X41" s="209" t="str">
        <f t="shared" si="14"/>
        <v/>
      </c>
      <c r="Y41" s="71" t="str">
        <f t="shared" si="15"/>
        <v/>
      </c>
      <c r="Z41" s="390"/>
      <c r="AA41"/>
      <c r="AB41"/>
      <c r="AC41" s="311"/>
    </row>
    <row r="42" spans="1:30" ht="9.9499999999999993" customHeight="1">
      <c r="A42" s="333"/>
      <c r="B42" s="171">
        <v>4</v>
      </c>
      <c r="C42" s="394"/>
      <c r="D42" s="395"/>
      <c r="E42" s="337"/>
      <c r="G42" s="148">
        <v>4</v>
      </c>
      <c r="H42" s="149" t="str">
        <f t="shared" si="16"/>
        <v>Paige Wadley</v>
      </c>
      <c r="I42" s="213" t="str">
        <f t="shared" si="17"/>
        <v>Stanborough</v>
      </c>
      <c r="J42" s="288">
        <v>705</v>
      </c>
      <c r="K42" s="299">
        <v>1.7532407407407408E-3</v>
      </c>
      <c r="L42" s="299"/>
      <c r="M42" s="177" t="str">
        <f t="shared" si="3"/>
        <v xml:space="preserve"> </v>
      </c>
      <c r="N42" s="178" t="str">
        <f t="shared" si="4"/>
        <v xml:space="preserve"> </v>
      </c>
      <c r="O42" s="179" t="str">
        <f t="shared" si="5"/>
        <v xml:space="preserve"> </v>
      </c>
      <c r="P42" s="74"/>
      <c r="Q42" s="414"/>
      <c r="R42" s="239"/>
      <c r="S42" s="239"/>
      <c r="T42" s="239"/>
      <c r="U42" s="78"/>
      <c r="V42" s="76">
        <v>4</v>
      </c>
      <c r="W42" s="70" t="str">
        <f t="shared" si="18"/>
        <v/>
      </c>
      <c r="X42" s="209" t="str">
        <f t="shared" si="14"/>
        <v/>
      </c>
      <c r="Y42" s="71" t="str">
        <f t="shared" si="15"/>
        <v/>
      </c>
      <c r="Z42" s="390"/>
      <c r="AA42"/>
      <c r="AB42"/>
      <c r="AC42" s="311"/>
    </row>
    <row r="43" spans="1:30" ht="9.9499999999999993" customHeight="1">
      <c r="A43" s="333"/>
      <c r="B43" s="171">
        <v>5</v>
      </c>
      <c r="C43" s="394"/>
      <c r="D43" s="395"/>
      <c r="E43" s="337"/>
      <c r="G43" s="31">
        <v>5</v>
      </c>
      <c r="H43" s="41" t="str">
        <f t="shared" si="16"/>
        <v xml:space="preserve">Ella  Marchant </v>
      </c>
      <c r="I43" s="214" t="str">
        <f t="shared" si="17"/>
        <v xml:space="preserve">St Albans Girls School </v>
      </c>
      <c r="J43" s="288">
        <v>558</v>
      </c>
      <c r="K43" s="299">
        <v>1.8398148148148147E-3</v>
      </c>
      <c r="L43" s="299"/>
      <c r="M43" s="177" t="str">
        <f t="shared" si="3"/>
        <v xml:space="preserve"> </v>
      </c>
      <c r="N43" s="178" t="str">
        <f t="shared" si="4"/>
        <v xml:space="preserve"> </v>
      </c>
      <c r="O43" s="179" t="str">
        <f t="shared" si="5"/>
        <v xml:space="preserve"> </v>
      </c>
      <c r="P43" s="74"/>
      <c r="Q43" s="414"/>
      <c r="R43" s="239"/>
      <c r="S43" s="239"/>
      <c r="T43" s="239"/>
      <c r="U43" s="78"/>
      <c r="V43" s="76">
        <v>5</v>
      </c>
      <c r="W43" s="70" t="str">
        <f t="shared" si="18"/>
        <v/>
      </c>
      <c r="X43" s="209" t="str">
        <f t="shared" si="14"/>
        <v/>
      </c>
      <c r="Y43" s="71" t="str">
        <f t="shared" si="15"/>
        <v/>
      </c>
      <c r="Z43" s="390"/>
      <c r="AA43"/>
      <c r="AB43"/>
      <c r="AC43" s="311"/>
    </row>
    <row r="44" spans="1:30" ht="9.9499999999999993" customHeight="1">
      <c r="A44" s="333"/>
      <c r="B44" s="171">
        <v>6</v>
      </c>
      <c r="C44" s="394"/>
      <c r="D44" s="395"/>
      <c r="E44" s="337"/>
      <c r="G44" s="31">
        <v>6</v>
      </c>
      <c r="H44" s="41" t="str">
        <f t="shared" si="16"/>
        <v>Issy Hawks</v>
      </c>
      <c r="I44" s="41" t="str">
        <f t="shared" si="17"/>
        <v xml:space="preserve">St Albans High School For Girls </v>
      </c>
      <c r="J44" s="288">
        <v>570</v>
      </c>
      <c r="K44" s="302">
        <v>1.8656250000000001E-3</v>
      </c>
      <c r="L44" s="302"/>
      <c r="M44" s="186" t="str">
        <f t="shared" si="3"/>
        <v xml:space="preserve"> </v>
      </c>
      <c r="N44" s="187" t="str">
        <f t="shared" si="4"/>
        <v xml:space="preserve"> </v>
      </c>
      <c r="O44" s="188" t="str">
        <f t="shared" si="5"/>
        <v xml:space="preserve"> </v>
      </c>
      <c r="P44" s="237"/>
      <c r="Q44" s="414"/>
      <c r="R44" s="239"/>
      <c r="S44" s="239"/>
      <c r="T44" s="239"/>
      <c r="U44" s="78"/>
      <c r="V44" s="76">
        <v>6</v>
      </c>
      <c r="W44" s="70" t="str">
        <f t="shared" si="18"/>
        <v/>
      </c>
      <c r="X44" s="209" t="str">
        <f t="shared" si="14"/>
        <v/>
      </c>
      <c r="Y44" s="71" t="str">
        <f t="shared" si="15"/>
        <v/>
      </c>
      <c r="Z44" s="390"/>
      <c r="AA44"/>
      <c r="AB44"/>
      <c r="AC44" s="311"/>
    </row>
    <row r="45" spans="1:30" ht="9.9499999999999993" customHeight="1">
      <c r="A45" s="333"/>
      <c r="B45" s="171">
        <v>7</v>
      </c>
      <c r="C45" s="394"/>
      <c r="D45" s="395"/>
      <c r="E45" s="337"/>
      <c r="G45" s="31">
        <v>7</v>
      </c>
      <c r="H45" s="41" t="str">
        <f t="shared" si="16"/>
        <v xml:space="preserve">Eva Dighe </v>
      </c>
      <c r="I45" s="41" t="str">
        <f t="shared" si="17"/>
        <v>St Albans Girls School</v>
      </c>
      <c r="J45" s="288">
        <v>554</v>
      </c>
      <c r="K45" s="302">
        <v>1.8822916666666667E-3</v>
      </c>
      <c r="L45" s="302"/>
      <c r="M45" s="186" t="str">
        <f t="shared" si="3"/>
        <v xml:space="preserve"> </v>
      </c>
      <c r="N45" s="187" t="str">
        <f t="shared" si="4"/>
        <v xml:space="preserve"> </v>
      </c>
      <c r="O45" s="188" t="str">
        <f t="shared" si="5"/>
        <v xml:space="preserve"> </v>
      </c>
      <c r="P45" s="237"/>
      <c r="Q45" s="414"/>
      <c r="R45" s="239"/>
      <c r="S45" s="239"/>
      <c r="T45" s="239"/>
      <c r="U45" s="78"/>
      <c r="V45" s="76">
        <v>7</v>
      </c>
      <c r="W45" s="70" t="str">
        <f t="shared" si="18"/>
        <v/>
      </c>
      <c r="X45" s="209" t="str">
        <f t="shared" si="14"/>
        <v/>
      </c>
      <c r="Y45" s="71" t="str">
        <f t="shared" si="15"/>
        <v/>
      </c>
      <c r="Z45" s="390"/>
      <c r="AA45"/>
      <c r="AB45"/>
      <c r="AC45" s="311"/>
    </row>
    <row r="46" spans="1:30" ht="9.9499999999999993" customHeight="1">
      <c r="A46" s="333"/>
      <c r="B46" s="171">
        <v>8</v>
      </c>
      <c r="C46" s="394"/>
      <c r="D46" s="395"/>
      <c r="E46" s="337"/>
      <c r="G46" s="31">
        <v>8</v>
      </c>
      <c r="H46" s="41" t="str">
        <f t="shared" si="16"/>
        <v>Isla Scrivener</v>
      </c>
      <c r="I46" s="41" t="str">
        <f t="shared" si="17"/>
        <v>Chancellor's</v>
      </c>
      <c r="J46" s="288">
        <v>154</v>
      </c>
      <c r="K46" s="302">
        <v>1.8994212962962964E-3</v>
      </c>
      <c r="L46" s="302"/>
      <c r="M46" s="186" t="str">
        <f t="shared" si="3"/>
        <v xml:space="preserve"> </v>
      </c>
      <c r="N46" s="187" t="str">
        <f t="shared" si="4"/>
        <v xml:space="preserve"> </v>
      </c>
      <c r="O46" s="188" t="str">
        <f t="shared" si="5"/>
        <v xml:space="preserve"> </v>
      </c>
      <c r="P46" s="237"/>
      <c r="Q46" s="414"/>
      <c r="R46" s="239"/>
      <c r="S46" s="239"/>
      <c r="T46" s="239"/>
      <c r="U46" s="78"/>
      <c r="V46" s="76">
        <v>8</v>
      </c>
      <c r="W46" s="70" t="str">
        <f t="shared" si="18"/>
        <v/>
      </c>
      <c r="X46" s="209" t="str">
        <f t="shared" si="14"/>
        <v/>
      </c>
      <c r="Y46" s="71" t="str">
        <f t="shared" si="15"/>
        <v/>
      </c>
      <c r="Z46" s="390"/>
      <c r="AA46"/>
      <c r="AB46"/>
      <c r="AC46" s="311"/>
    </row>
    <row r="47" spans="1:30" ht="9.9499999999999993" customHeight="1" thickBot="1">
      <c r="A47" s="333"/>
      <c r="B47" s="171">
        <v>9</v>
      </c>
      <c r="C47" s="394"/>
      <c r="D47" s="395"/>
      <c r="E47" s="337"/>
      <c r="G47" s="31">
        <v>9</v>
      </c>
      <c r="H47" s="41" t="str">
        <f t="shared" si="16"/>
        <v xml:space="preserve">Isabelle  Morrell Mcgarvie </v>
      </c>
      <c r="I47" s="41" t="str">
        <f t="shared" si="17"/>
        <v>St Albans Girls School</v>
      </c>
      <c r="J47" s="288">
        <v>555</v>
      </c>
      <c r="K47" s="302">
        <v>1.9108796296296298E-3</v>
      </c>
      <c r="L47" s="302"/>
      <c r="M47" s="186" t="str">
        <f t="shared" si="3"/>
        <v xml:space="preserve"> </v>
      </c>
      <c r="N47" s="187" t="str">
        <f t="shared" si="4"/>
        <v xml:space="preserve"> </v>
      </c>
      <c r="O47" s="188" t="str">
        <f t="shared" si="5"/>
        <v xml:space="preserve"> </v>
      </c>
      <c r="P47" s="237"/>
      <c r="Q47" s="414"/>
      <c r="R47" s="239"/>
      <c r="S47" s="239"/>
      <c r="T47" s="239"/>
      <c r="U47" s="78"/>
      <c r="V47" s="76">
        <v>9</v>
      </c>
      <c r="W47" s="70" t="str">
        <f t="shared" si="18"/>
        <v/>
      </c>
      <c r="X47" s="209" t="str">
        <f t="shared" si="14"/>
        <v/>
      </c>
      <c r="Y47" s="71" t="str">
        <f t="shared" si="15"/>
        <v/>
      </c>
      <c r="Z47" s="390"/>
      <c r="AA47" s="252"/>
      <c r="AB47" s="252"/>
      <c r="AC47" s="312"/>
    </row>
    <row r="48" spans="1:30" ht="9.9499999999999993" customHeight="1" thickBot="1">
      <c r="A48" s="333"/>
      <c r="B48" s="49">
        <v>10</v>
      </c>
      <c r="C48" s="394"/>
      <c r="D48" s="395"/>
      <c r="E48" s="337"/>
      <c r="G48" s="31">
        <v>10</v>
      </c>
      <c r="H48" s="41" t="str">
        <f t="shared" si="16"/>
        <v>Abi  Thomson</v>
      </c>
      <c r="I48" s="41" t="str">
        <f t="shared" si="17"/>
        <v>Queenswood</v>
      </c>
      <c r="J48" s="288">
        <v>403</v>
      </c>
      <c r="K48" s="299">
        <v>1.9233796296296297E-3</v>
      </c>
      <c r="L48" s="299"/>
      <c r="M48" s="177" t="str">
        <f t="shared" si="3"/>
        <v xml:space="preserve"> </v>
      </c>
      <c r="N48" s="178" t="str">
        <f t="shared" si="4"/>
        <v xml:space="preserve"> </v>
      </c>
      <c r="O48" s="179" t="str">
        <f t="shared" si="5"/>
        <v xml:space="preserve"> </v>
      </c>
      <c r="P48" s="74"/>
      <c r="Q48" s="414"/>
      <c r="R48" s="239"/>
      <c r="S48" s="239"/>
      <c r="T48" s="239"/>
      <c r="U48" s="78"/>
      <c r="V48" s="76">
        <v>10</v>
      </c>
      <c r="W48" s="70" t="str">
        <f t="shared" si="18"/>
        <v/>
      </c>
      <c r="X48" s="209" t="str">
        <f t="shared" si="14"/>
        <v/>
      </c>
      <c r="Y48" s="71" t="str">
        <f t="shared" si="15"/>
        <v/>
      </c>
      <c r="Z48" s="390"/>
      <c r="AA48" s="328" t="s">
        <v>49</v>
      </c>
      <c r="AB48" s="329" t="s">
        <v>48</v>
      </c>
      <c r="AC48" s="330"/>
      <c r="AD48" s="29"/>
    </row>
    <row r="49" spans="1:30" ht="9.9499999999999993" customHeight="1">
      <c r="A49" s="333"/>
      <c r="B49" s="49">
        <v>11</v>
      </c>
      <c r="C49" s="394"/>
      <c r="D49" s="395"/>
      <c r="E49" s="337"/>
      <c r="G49" s="31">
        <v>11</v>
      </c>
      <c r="H49" s="41" t="str">
        <f t="shared" si="16"/>
        <v>Beth Lawson</v>
      </c>
      <c r="I49" s="41" t="str">
        <f t="shared" si="17"/>
        <v>Beaumont</v>
      </c>
      <c r="J49" s="288">
        <v>66</v>
      </c>
      <c r="K49" s="299">
        <v>1.9937499999999999E-3</v>
      </c>
      <c r="L49" s="299"/>
      <c r="M49" s="177" t="str">
        <f t="shared" si="3"/>
        <v xml:space="preserve"> </v>
      </c>
      <c r="N49" s="178" t="str">
        <f t="shared" si="4"/>
        <v xml:space="preserve"> </v>
      </c>
      <c r="O49" s="179" t="str">
        <f t="shared" si="5"/>
        <v xml:space="preserve"> </v>
      </c>
      <c r="P49" s="74"/>
      <c r="Q49" s="414"/>
      <c r="R49" s="239"/>
      <c r="S49" s="239"/>
      <c r="T49" s="239"/>
      <c r="U49" s="78"/>
      <c r="V49" s="76">
        <v>11</v>
      </c>
      <c r="W49" s="70" t="str">
        <f t="shared" si="18"/>
        <v/>
      </c>
      <c r="X49" s="209" t="str">
        <f t="shared" si="14"/>
        <v/>
      </c>
      <c r="Y49" s="71" t="str">
        <f t="shared" si="15"/>
        <v/>
      </c>
      <c r="Z49" s="390"/>
      <c r="AA49" s="266"/>
      <c r="AB49" s="87" t="e">
        <f ca="1">IFERROR(VLOOKUP($AA49,Entries!$B$2:$E$1000,2,0),"")</f>
        <v>#NAME?</v>
      </c>
      <c r="AC49" s="87" t="e">
        <f ca="1">IFERROR(VLOOKUP($AA49,Entries!$B$2:$E$1000,3,0),"")</f>
        <v>#NAME?</v>
      </c>
      <c r="AD49" s="54" t="e">
        <f ca="1">IFERROR(VLOOKUP($AA49,Entries!$B$2:$E$1000,4,0),"")</f>
        <v>#NAME?</v>
      </c>
    </row>
    <row r="50" spans="1:30" ht="9.9499999999999993" customHeight="1" thickBot="1">
      <c r="A50" s="333"/>
      <c r="B50" s="49">
        <v>12</v>
      </c>
      <c r="C50" s="396"/>
      <c r="D50" s="397"/>
      <c r="E50" s="337"/>
      <c r="G50" s="31">
        <v>12</v>
      </c>
      <c r="H50" s="41" t="str">
        <f t="shared" si="16"/>
        <v>Maja Hoss</v>
      </c>
      <c r="I50" s="41" t="str">
        <f t="shared" si="17"/>
        <v>Stanborough</v>
      </c>
      <c r="J50" s="288">
        <v>703</v>
      </c>
      <c r="K50" s="299">
        <v>2.0296296296296299E-3</v>
      </c>
      <c r="L50" s="299"/>
      <c r="M50" s="177" t="str">
        <f t="shared" si="3"/>
        <v xml:space="preserve"> </v>
      </c>
      <c r="N50" s="178" t="str">
        <f t="shared" si="4"/>
        <v xml:space="preserve"> </v>
      </c>
      <c r="O50" s="179" t="str">
        <f t="shared" si="5"/>
        <v xml:space="preserve"> </v>
      </c>
      <c r="P50" s="74"/>
      <c r="Q50" s="414"/>
      <c r="R50" s="239"/>
      <c r="S50" s="239"/>
      <c r="T50" s="239"/>
      <c r="U50" s="78"/>
      <c r="V50" s="76">
        <v>12</v>
      </c>
      <c r="W50" s="70" t="str">
        <f t="shared" si="18"/>
        <v/>
      </c>
      <c r="X50" s="209" t="str">
        <f t="shared" si="14"/>
        <v/>
      </c>
      <c r="Y50" s="71" t="str">
        <f t="shared" si="15"/>
        <v/>
      </c>
      <c r="Z50" s="390"/>
      <c r="AA50" s="77"/>
      <c r="AB50" s="72" t="e">
        <f ca="1">IFERROR(VLOOKUP($AA49,Entries!$H$2:$K$1000,2,0),"")</f>
        <v>#NAME?</v>
      </c>
      <c r="AC50" s="210" t="e">
        <f ca="1">IFERROR(VLOOKUP($AA49,Entries!$H$2:$K$1000,3,0),"")</f>
        <v>#NAME?</v>
      </c>
      <c r="AD50" s="73" t="e">
        <f ca="1">IFERROR(VLOOKUP($AA49,Entries!$H$2:$K$1000,4,0),"")</f>
        <v>#NAME?</v>
      </c>
    </row>
    <row r="51" spans="1:30" ht="9.9499999999999993" customHeight="1" thickBot="1">
      <c r="A51" s="333"/>
      <c r="B51" s="49">
        <v>13</v>
      </c>
      <c r="C51" s="331" t="s">
        <v>18</v>
      </c>
      <c r="D51" s="332"/>
      <c r="E51" s="337"/>
      <c r="G51" s="31">
        <v>13</v>
      </c>
      <c r="H51" s="41" t="str">
        <f t="shared" si="16"/>
        <v>Phoebe Holt</v>
      </c>
      <c r="I51" s="214" t="str">
        <f t="shared" si="17"/>
        <v>Beaumont</v>
      </c>
      <c r="J51" s="288">
        <v>83</v>
      </c>
      <c r="K51" s="299">
        <v>2.1501157407407406E-3</v>
      </c>
      <c r="L51" s="299"/>
      <c r="M51" s="177" t="str">
        <f t="shared" si="3"/>
        <v xml:space="preserve"> </v>
      </c>
      <c r="N51" s="178" t="str">
        <f t="shared" si="4"/>
        <v xml:space="preserve"> </v>
      </c>
      <c r="O51" s="179" t="str">
        <f t="shared" si="5"/>
        <v xml:space="preserve"> </v>
      </c>
      <c r="P51" s="74"/>
      <c r="Q51" s="414"/>
      <c r="R51" s="239"/>
      <c r="S51" s="239"/>
      <c r="T51" s="239"/>
      <c r="U51" s="78"/>
      <c r="V51" s="76">
        <v>13</v>
      </c>
      <c r="W51" s="70" t="str">
        <f t="shared" si="18"/>
        <v/>
      </c>
      <c r="X51" s="209" t="str">
        <f t="shared" si="14"/>
        <v/>
      </c>
      <c r="Y51" s="71" t="str">
        <f t="shared" si="15"/>
        <v/>
      </c>
      <c r="Z51" s="390"/>
      <c r="AA51" s="240"/>
      <c r="AB51" s="240"/>
      <c r="AC51" s="310"/>
      <c r="AD51" s="240"/>
    </row>
    <row r="52" spans="1:30" ht="9.9499999999999993" customHeight="1">
      <c r="A52" s="333"/>
      <c r="B52" s="49">
        <v>14</v>
      </c>
      <c r="C52" s="106" t="s">
        <v>15</v>
      </c>
      <c r="D52" s="291">
        <v>1.5000000000000002E-3</v>
      </c>
      <c r="E52" s="337"/>
      <c r="G52" s="31">
        <v>14</v>
      </c>
      <c r="H52" s="41" t="str">
        <f t="shared" si="16"/>
        <v/>
      </c>
      <c r="I52" s="214" t="str">
        <f t="shared" si="17"/>
        <v/>
      </c>
      <c r="J52" s="288"/>
      <c r="K52" s="299"/>
      <c r="L52" s="299"/>
      <c r="M52" s="177" t="str">
        <f t="shared" si="3"/>
        <v/>
      </c>
      <c r="N52" s="178" t="str">
        <f t="shared" si="4"/>
        <v/>
      </c>
      <c r="O52" s="179" t="str">
        <f t="shared" si="5"/>
        <v/>
      </c>
      <c r="P52" s="74"/>
      <c r="Q52" s="414"/>
      <c r="R52" s="239"/>
      <c r="S52" s="239"/>
      <c r="T52" s="239"/>
      <c r="U52" s="78"/>
      <c r="V52" s="76">
        <v>14</v>
      </c>
      <c r="W52" s="70" t="str">
        <f t="shared" si="18"/>
        <v/>
      </c>
      <c r="X52" s="209" t="str">
        <f t="shared" si="14"/>
        <v/>
      </c>
      <c r="Y52" s="71" t="str">
        <f t="shared" si="15"/>
        <v/>
      </c>
      <c r="Z52" s="390"/>
      <c r="AA52" s="240"/>
      <c r="AB52" s="240"/>
      <c r="AC52" s="310"/>
    </row>
    <row r="53" spans="1:30" ht="9.9499999999999993" customHeight="1">
      <c r="A53" s="333"/>
      <c r="B53" s="49">
        <v>15</v>
      </c>
      <c r="C53" s="107" t="s">
        <v>17</v>
      </c>
      <c r="D53" s="292">
        <v>1.5624999999999999E-3</v>
      </c>
      <c r="E53" s="337"/>
      <c r="G53" s="31">
        <v>15</v>
      </c>
      <c r="H53" s="41" t="str">
        <f t="shared" si="16"/>
        <v/>
      </c>
      <c r="I53" s="214" t="str">
        <f t="shared" si="17"/>
        <v/>
      </c>
      <c r="J53" s="288"/>
      <c r="K53" s="299"/>
      <c r="L53" s="299"/>
      <c r="M53" s="177" t="str">
        <f t="shared" si="3"/>
        <v/>
      </c>
      <c r="N53" s="178" t="str">
        <f t="shared" si="4"/>
        <v/>
      </c>
      <c r="O53" s="179" t="str">
        <f t="shared" si="5"/>
        <v/>
      </c>
      <c r="P53" s="74"/>
      <c r="Q53" s="414"/>
      <c r="R53" s="239"/>
      <c r="S53" s="239"/>
      <c r="T53" s="239"/>
      <c r="U53" s="78"/>
      <c r="V53" s="76">
        <v>15</v>
      </c>
      <c r="W53" s="70" t="str">
        <f t="shared" si="18"/>
        <v/>
      </c>
      <c r="X53" s="209" t="str">
        <f t="shared" si="14"/>
        <v/>
      </c>
      <c r="Y53" s="71" t="str">
        <f t="shared" si="15"/>
        <v/>
      </c>
      <c r="Z53" s="390"/>
      <c r="AA53" s="240"/>
      <c r="AB53" s="240"/>
      <c r="AC53" s="310"/>
    </row>
    <row r="54" spans="1:30" ht="9.9499999999999993" customHeight="1" thickBot="1">
      <c r="A54" s="333"/>
      <c r="B54" s="51">
        <v>16</v>
      </c>
      <c r="C54" s="108" t="s">
        <v>16</v>
      </c>
      <c r="D54" s="293">
        <v>1.5972222222222221E-3</v>
      </c>
      <c r="E54" s="338"/>
      <c r="G54" s="32">
        <v>16</v>
      </c>
      <c r="H54" s="42" t="str">
        <f t="shared" si="16"/>
        <v/>
      </c>
      <c r="I54" s="215" t="str">
        <f t="shared" si="17"/>
        <v/>
      </c>
      <c r="J54" s="289"/>
      <c r="K54" s="303"/>
      <c r="L54" s="303"/>
      <c r="M54" s="180" t="str">
        <f t="shared" si="3"/>
        <v/>
      </c>
      <c r="N54" s="181" t="str">
        <f t="shared" si="4"/>
        <v/>
      </c>
      <c r="O54" s="182" t="str">
        <f t="shared" si="5"/>
        <v/>
      </c>
      <c r="P54" s="75"/>
      <c r="Q54" s="415"/>
      <c r="R54" s="239"/>
      <c r="S54" s="239"/>
      <c r="T54" s="239"/>
      <c r="U54" s="78"/>
      <c r="V54" s="77">
        <v>16</v>
      </c>
      <c r="W54" s="72" t="str">
        <f t="shared" si="18"/>
        <v/>
      </c>
      <c r="X54" s="210" t="str">
        <f t="shared" si="14"/>
        <v/>
      </c>
      <c r="Y54" s="73" t="str">
        <f t="shared" si="15"/>
        <v/>
      </c>
      <c r="Z54" s="390"/>
      <c r="AA54" s="240"/>
      <c r="AB54" s="240"/>
      <c r="AC54" s="310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7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50"/>
      <c r="AC61" s="50"/>
      <c r="AD61" s="8"/>
    </row>
    <row r="62" spans="1:30" s="47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50"/>
      <c r="AC62" s="50"/>
      <c r="AD62" s="8"/>
    </row>
    <row r="63" spans="1:30" s="47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50"/>
      <c r="AC63" s="50"/>
      <c r="AD63" s="8"/>
    </row>
    <row r="64" spans="1:30" s="47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50"/>
      <c r="AC64" s="50"/>
      <c r="AD64" s="8"/>
    </row>
    <row r="65" spans="1:30" s="47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50"/>
      <c r="AC65" s="50"/>
      <c r="AD65" s="8"/>
    </row>
    <row r="66" spans="1:30" s="47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50"/>
      <c r="AC66" s="50"/>
      <c r="AD66" s="8"/>
    </row>
    <row r="67" spans="1:30" s="47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50"/>
      <c r="AC67" s="50"/>
      <c r="AD67" s="8"/>
    </row>
    <row r="68" spans="1:30" s="47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50"/>
      <c r="AC68" s="50"/>
      <c r="AD68" s="8"/>
    </row>
    <row r="69" spans="1:30" s="47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50"/>
      <c r="AC69" s="50"/>
      <c r="AD69" s="8"/>
    </row>
    <row r="70" spans="1:30" s="47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50"/>
      <c r="AC70" s="50"/>
      <c r="AD70" s="8"/>
    </row>
    <row r="71" spans="1:30" s="47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50"/>
      <c r="AC71" s="50"/>
      <c r="AD71" s="8"/>
    </row>
  </sheetData>
  <sheetProtection sheet="1" objects="1" scenarios="1"/>
  <mergeCells count="27"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18:Y20"/>
    <mergeCell ref="A37:A54"/>
    <mergeCell ref="B37:B38"/>
    <mergeCell ref="E39:E54"/>
    <mergeCell ref="Q39:Q54"/>
    <mergeCell ref="V4:Y6"/>
    <mergeCell ref="V7:Y9"/>
    <mergeCell ref="V12:Y14"/>
    <mergeCell ref="V15:Y17"/>
    <mergeCell ref="E3:G20"/>
    <mergeCell ref="AA48:AC48"/>
    <mergeCell ref="C51:D51"/>
    <mergeCell ref="E21:G38"/>
    <mergeCell ref="V21:Y23"/>
    <mergeCell ref="V26:Y28"/>
    <mergeCell ref="V29:Y31"/>
    <mergeCell ref="V32:Y34"/>
    <mergeCell ref="V36:Y37"/>
  </mergeCells>
  <phoneticPr fontId="11" type="noConversion"/>
  <conditionalFormatting sqref="P3:P11">
    <cfRule type="cellIs" dxfId="119" priority="22" operator="between">
      <formula>2.9</formula>
      <formula>3.1</formula>
    </cfRule>
    <cfRule type="cellIs" dxfId="118" priority="23" operator="between">
      <formula>1.9</formula>
      <formula>2.1</formula>
    </cfRule>
    <cfRule type="cellIs" dxfId="117" priority="24" operator="between">
      <formula>0.9</formula>
      <formula>1.1</formula>
    </cfRule>
  </conditionalFormatting>
  <conditionalFormatting sqref="P14:P20">
    <cfRule type="cellIs" dxfId="116" priority="19" operator="between">
      <formula>2.9</formula>
      <formula>3.1</formula>
    </cfRule>
    <cfRule type="cellIs" dxfId="115" priority="20" operator="between">
      <formula>1.9</formula>
      <formula>2.1</formula>
    </cfRule>
    <cfRule type="cellIs" dxfId="114" priority="21" operator="between">
      <formula>0.9</formula>
      <formula>1.1</formula>
    </cfRule>
  </conditionalFormatting>
  <conditionalFormatting sqref="P21:P29">
    <cfRule type="cellIs" dxfId="113" priority="16" operator="between">
      <formula>2.9</formula>
      <formula>3.1</formula>
    </cfRule>
    <cfRule type="cellIs" dxfId="112" priority="17" operator="between">
      <formula>1.9</formula>
      <formula>2.1</formula>
    </cfRule>
    <cfRule type="cellIs" dxfId="111" priority="18" operator="between">
      <formula>0.9</formula>
      <formula>1.1</formula>
    </cfRule>
  </conditionalFormatting>
  <conditionalFormatting sqref="P32:P38">
    <cfRule type="cellIs" dxfId="110" priority="13" operator="between">
      <formula>2.9</formula>
      <formula>3.1</formula>
    </cfRule>
    <cfRule type="cellIs" dxfId="109" priority="14" operator="between">
      <formula>1.9</formula>
      <formula>2.1</formula>
    </cfRule>
    <cfRule type="cellIs" dxfId="108" priority="15" operator="between">
      <formula>0.9</formula>
      <formula>1.1</formula>
    </cfRule>
  </conditionalFormatting>
  <conditionalFormatting sqref="P39 P44:P54">
    <cfRule type="cellIs" dxfId="107" priority="10" operator="between">
      <formula>2.9</formula>
      <formula>3.1</formula>
    </cfRule>
    <cfRule type="cellIs" dxfId="106" priority="11" operator="between">
      <formula>1.9</formula>
      <formula>2.1</formula>
    </cfRule>
    <cfRule type="cellIs" dxfId="105" priority="12" operator="between">
      <formula>0.9</formula>
      <formula>1.1</formula>
    </cfRule>
  </conditionalFormatting>
  <conditionalFormatting sqref="P12:P13">
    <cfRule type="cellIs" dxfId="104" priority="7" operator="between">
      <formula>2.9</formula>
      <formula>3.1</formula>
    </cfRule>
    <cfRule type="cellIs" dxfId="103" priority="8" operator="between">
      <formula>1.9</formula>
      <formula>2.1</formula>
    </cfRule>
    <cfRule type="cellIs" dxfId="102" priority="9" operator="between">
      <formula>0.9</formula>
      <formula>1.1</formula>
    </cfRule>
  </conditionalFormatting>
  <conditionalFormatting sqref="P30:P31">
    <cfRule type="cellIs" dxfId="101" priority="4" operator="between">
      <formula>2.9</formula>
      <formula>3.1</formula>
    </cfRule>
    <cfRule type="cellIs" dxfId="100" priority="5" operator="between">
      <formula>1.9</formula>
      <formula>2.1</formula>
    </cfRule>
    <cfRule type="cellIs" dxfId="99" priority="6" operator="between">
      <formula>0.9</formula>
      <formula>1.1</formula>
    </cfRule>
  </conditionalFormatting>
  <conditionalFormatting sqref="P40:P43">
    <cfRule type="cellIs" dxfId="98" priority="1" operator="between">
      <formula>2.9</formula>
      <formula>3.1</formula>
    </cfRule>
    <cfRule type="cellIs" dxfId="97" priority="2" operator="between">
      <formula>1.9</formula>
      <formula>2.1</formula>
    </cfRule>
    <cfRule type="cellIs" dxfId="9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46"/>
  <sheetViews>
    <sheetView showZeros="0" topLeftCell="D1" zoomScale="125" zoomScaleNormal="125" workbookViewId="0">
      <selection activeCell="K16" sqref="K16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2" width="12.7109375" style="47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7109375" style="50" customWidth="1"/>
    <col min="29" max="16384" width="9.140625" style="8"/>
  </cols>
  <sheetData>
    <row r="1" spans="1:28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</row>
    <row r="2" spans="1:28" ht="9.9499999999999993" customHeight="1" thickBot="1">
      <c r="A2" s="390"/>
      <c r="B2" s="391"/>
      <c r="C2" s="392" t="s">
        <v>23</v>
      </c>
      <c r="D2" s="393"/>
      <c r="E2" s="445" t="s">
        <v>2</v>
      </c>
      <c r="F2" s="398"/>
      <c r="G2" s="399"/>
      <c r="H2" s="84" t="s">
        <v>1</v>
      </c>
      <c r="I2" s="84" t="s">
        <v>43</v>
      </c>
      <c r="J2" s="79" t="s">
        <v>8</v>
      </c>
      <c r="K2" s="79" t="s">
        <v>26</v>
      </c>
      <c r="L2" s="79" t="s">
        <v>50</v>
      </c>
      <c r="M2" s="183" t="s">
        <v>15</v>
      </c>
      <c r="N2" s="173" t="s">
        <v>17</v>
      </c>
      <c r="O2" s="172" t="s">
        <v>16</v>
      </c>
      <c r="P2" s="80" t="s">
        <v>5</v>
      </c>
      <c r="Q2" s="436" t="s">
        <v>21</v>
      </c>
      <c r="R2" s="437"/>
      <c r="S2" s="437"/>
      <c r="T2" s="438"/>
      <c r="U2" s="400"/>
      <c r="V2" s="446" t="s">
        <v>12</v>
      </c>
      <c r="W2" s="447"/>
      <c r="X2" s="448"/>
      <c r="Y2" s="390"/>
      <c r="Z2" s="428" t="s">
        <v>13</v>
      </c>
      <c r="AA2" s="429"/>
      <c r="AB2" s="430"/>
    </row>
    <row r="3" spans="1:28" ht="9.9499999999999993" customHeight="1" thickBot="1">
      <c r="A3" s="390"/>
      <c r="B3" s="391"/>
      <c r="C3" s="394"/>
      <c r="D3" s="395"/>
      <c r="E3" s="342" t="s">
        <v>7</v>
      </c>
      <c r="F3" s="343"/>
      <c r="G3" s="343"/>
      <c r="H3" s="46" t="str">
        <f>IFERROR(VLOOKUP($J3,$Z$2:$AC$34,2,0),"")</f>
        <v>Lily Johnson</v>
      </c>
      <c r="I3" s="223" t="str">
        <f>IFERROR(VLOOKUP($J3,$Z$2:$AC$34,3,0),"")</f>
        <v>The Hemel Hempstead School</v>
      </c>
      <c r="J3" s="258">
        <v>773</v>
      </c>
      <c r="K3" s="298">
        <v>3.4543981481481478E-3</v>
      </c>
      <c r="L3" s="298"/>
      <c r="M3" s="174" t="str">
        <f>IF($K3&lt;$D$44,IF($K3&gt;0,"NEW","" )," ")</f>
        <v xml:space="preserve"> </v>
      </c>
      <c r="N3" s="175" t="str">
        <f>IF($K3&lt;$D$45,IF($K3&gt;0,"YES","" )," ")</f>
        <v xml:space="preserve"> </v>
      </c>
      <c r="O3" s="176" t="str">
        <f>IF($K3&lt;$D$46,IF($K3&gt;0,"YES","" )," ")</f>
        <v xml:space="preserve"> </v>
      </c>
      <c r="P3" s="199">
        <f t="shared" ref="P3:P34" si="0">IF(K3&gt;0,RANK(K3,$K$3:$K$34,1),"No Runner")</f>
        <v>1</v>
      </c>
      <c r="Q3" s="89">
        <f>K3</f>
        <v>3.4543981481481478E-3</v>
      </c>
      <c r="R3" s="87" t="str">
        <f t="shared" ref="R3:S34" si="1">H3</f>
        <v>Lily Johnson</v>
      </c>
      <c r="S3" s="87" t="str">
        <f t="shared" si="1"/>
        <v>The Hemel Hempstead School</v>
      </c>
      <c r="T3" s="58">
        <f>J3</f>
        <v>773</v>
      </c>
      <c r="U3" s="391"/>
      <c r="V3" s="449"/>
      <c r="W3" s="450"/>
      <c r="X3" s="451"/>
      <c r="Y3" s="390"/>
      <c r="Z3" s="267">
        <v>1</v>
      </c>
      <c r="AA3" s="268" t="s">
        <v>106</v>
      </c>
      <c r="AB3" s="277" t="s">
        <v>107</v>
      </c>
    </row>
    <row r="4" spans="1:28" ht="9.9499999999999993" customHeight="1">
      <c r="A4" s="390"/>
      <c r="B4" s="391"/>
      <c r="C4" s="394"/>
      <c r="D4" s="395"/>
      <c r="E4" s="345"/>
      <c r="F4" s="346"/>
      <c r="G4" s="346"/>
      <c r="H4" s="33" t="str">
        <f>IFERROR(VLOOKUP($J4,$Z$2:$AC$34,2,0),"")</f>
        <v>Emma Gudgeon</v>
      </c>
      <c r="I4" s="20" t="str">
        <f>IFERROR(VLOOKUP($J4,$Z$2:$AC$34,3,0),"")</f>
        <v xml:space="preserve">St Albans High School For Girls </v>
      </c>
      <c r="J4" s="260">
        <v>569</v>
      </c>
      <c r="K4" s="299">
        <v>3.4693287037037036E-3</v>
      </c>
      <c r="L4" s="299"/>
      <c r="M4" s="177" t="str">
        <f t="shared" ref="M4:M46" si="2">IF($K4&lt;$D$44,IF($K4&gt;0,"NEW","" )," ")</f>
        <v xml:space="preserve"> </v>
      </c>
      <c r="N4" s="178" t="str">
        <f t="shared" ref="N4:N46" si="3">IF($K4&lt;$D$45,IF($K4&gt;0,"YES","" )," ")</f>
        <v xml:space="preserve"> </v>
      </c>
      <c r="O4" s="179" t="str">
        <f t="shared" ref="O4:O46" si="4">IF($K4&lt;$D$46,IF($K4&gt;0,"YES","" )," ")</f>
        <v xml:space="preserve"> </v>
      </c>
      <c r="P4" s="200">
        <f t="shared" si="0"/>
        <v>2</v>
      </c>
      <c r="Q4" s="90">
        <f t="shared" ref="Q4:Q34" si="5">K4</f>
        <v>3.4693287037037036E-3</v>
      </c>
      <c r="R4" s="86" t="str">
        <f t="shared" si="1"/>
        <v>Emma Gudgeon</v>
      </c>
      <c r="S4" s="86" t="str">
        <f t="shared" si="1"/>
        <v xml:space="preserve">St Albans High School For Girls </v>
      </c>
      <c r="T4" s="63">
        <f t="shared" ref="T4:T34" si="6">J4</f>
        <v>569</v>
      </c>
      <c r="U4" s="391"/>
      <c r="V4" s="416" t="s">
        <v>20</v>
      </c>
      <c r="W4" s="417"/>
      <c r="X4" s="418"/>
      <c r="Y4" s="390"/>
      <c r="Z4" s="267">
        <v>32</v>
      </c>
      <c r="AA4" s="268" t="s">
        <v>109</v>
      </c>
      <c r="AB4" s="277" t="s">
        <v>84</v>
      </c>
    </row>
    <row r="5" spans="1:28" ht="9.9499999999999993" customHeight="1">
      <c r="A5" s="390"/>
      <c r="B5" s="391"/>
      <c r="C5" s="394"/>
      <c r="D5" s="395"/>
      <c r="E5" s="345"/>
      <c r="F5" s="346"/>
      <c r="G5" s="346"/>
      <c r="H5" s="33" t="str">
        <f t="shared" ref="H5:H34" si="7">IFERROR(VLOOKUP($J5,$Z$2:$AC$34,2,0),"")</f>
        <v>Enid Fleetwood</v>
      </c>
      <c r="I5" s="20" t="str">
        <f t="shared" ref="I5:I34" si="8">IFERROR(VLOOKUP($J5,$Z$2:$AC$34,3,0),"")</f>
        <v>Tring School</v>
      </c>
      <c r="J5" s="260">
        <v>828</v>
      </c>
      <c r="K5" s="299">
        <v>3.5651620370370373E-3</v>
      </c>
      <c r="L5" s="299"/>
      <c r="M5" s="177" t="str">
        <f t="shared" si="2"/>
        <v xml:space="preserve"> </v>
      </c>
      <c r="N5" s="178" t="str">
        <f t="shared" si="3"/>
        <v xml:space="preserve"> </v>
      </c>
      <c r="O5" s="179" t="str">
        <f t="shared" si="4"/>
        <v xml:space="preserve"> </v>
      </c>
      <c r="P5" s="200">
        <f t="shared" si="0"/>
        <v>3</v>
      </c>
      <c r="Q5" s="90">
        <f t="shared" si="5"/>
        <v>3.5651620370370373E-3</v>
      </c>
      <c r="R5" s="86" t="str">
        <f t="shared" si="1"/>
        <v>Enid Fleetwood</v>
      </c>
      <c r="S5" s="86" t="str">
        <f t="shared" si="1"/>
        <v>Tring School</v>
      </c>
      <c r="T5" s="63">
        <f t="shared" si="6"/>
        <v>828</v>
      </c>
      <c r="U5" s="391"/>
      <c r="V5" s="419"/>
      <c r="W5" s="420"/>
      <c r="X5" s="421"/>
      <c r="Y5" s="390"/>
      <c r="Z5" s="267">
        <v>67</v>
      </c>
      <c r="AA5" s="268" t="s">
        <v>116</v>
      </c>
      <c r="AB5" s="277" t="s">
        <v>59</v>
      </c>
    </row>
    <row r="6" spans="1:28" ht="9.9499999999999993" customHeight="1">
      <c r="A6" s="390"/>
      <c r="B6" s="391"/>
      <c r="C6" s="394"/>
      <c r="D6" s="395"/>
      <c r="E6" s="345"/>
      <c r="F6" s="346"/>
      <c r="G6" s="346"/>
      <c r="H6" s="33" t="str">
        <f t="shared" si="7"/>
        <v>Jasmine Hall</v>
      </c>
      <c r="I6" s="20" t="str">
        <f t="shared" si="8"/>
        <v>Herts and Essex</v>
      </c>
      <c r="J6" s="260">
        <v>226</v>
      </c>
      <c r="K6" s="299">
        <v>3.5709490740740736E-3</v>
      </c>
      <c r="L6" s="299"/>
      <c r="M6" s="177" t="str">
        <f t="shared" si="2"/>
        <v xml:space="preserve"> </v>
      </c>
      <c r="N6" s="178" t="str">
        <f t="shared" si="3"/>
        <v xml:space="preserve"> </v>
      </c>
      <c r="O6" s="179" t="str">
        <f t="shared" si="4"/>
        <v xml:space="preserve"> </v>
      </c>
      <c r="P6" s="200">
        <f t="shared" si="0"/>
        <v>4</v>
      </c>
      <c r="Q6" s="90">
        <f t="shared" si="5"/>
        <v>3.5709490740740736E-3</v>
      </c>
      <c r="R6" s="86" t="str">
        <f t="shared" si="1"/>
        <v>Jasmine Hall</v>
      </c>
      <c r="S6" s="86" t="str">
        <f t="shared" si="1"/>
        <v>Herts and Essex</v>
      </c>
      <c r="T6" s="63">
        <f t="shared" si="6"/>
        <v>226</v>
      </c>
      <c r="U6" s="391"/>
      <c r="V6" s="419"/>
      <c r="W6" s="420"/>
      <c r="X6" s="421"/>
      <c r="Y6" s="390"/>
      <c r="Z6" s="267">
        <v>84</v>
      </c>
      <c r="AA6" s="268" t="s">
        <v>127</v>
      </c>
      <c r="AB6" s="277" t="s">
        <v>59</v>
      </c>
    </row>
    <row r="7" spans="1:28" ht="9.9499999999999993" customHeight="1">
      <c r="A7" s="390"/>
      <c r="B7" s="391"/>
      <c r="C7" s="394"/>
      <c r="D7" s="395"/>
      <c r="E7" s="345"/>
      <c r="F7" s="346"/>
      <c r="G7" s="346"/>
      <c r="H7" s="33" t="str">
        <f t="shared" si="7"/>
        <v>Eleanor Roberts</v>
      </c>
      <c r="I7" s="20" t="str">
        <f t="shared" si="8"/>
        <v xml:space="preserve"> </v>
      </c>
      <c r="J7" s="260">
        <v>1</v>
      </c>
      <c r="K7" s="299">
        <v>3.7304398148148145E-3</v>
      </c>
      <c r="L7" s="299"/>
      <c r="M7" s="177" t="str">
        <f t="shared" si="2"/>
        <v xml:space="preserve"> </v>
      </c>
      <c r="N7" s="178" t="str">
        <f t="shared" si="3"/>
        <v xml:space="preserve"> </v>
      </c>
      <c r="O7" s="179" t="str">
        <f t="shared" si="4"/>
        <v xml:space="preserve"> </v>
      </c>
      <c r="P7" s="200">
        <f t="shared" si="0"/>
        <v>5</v>
      </c>
      <c r="Q7" s="90">
        <f t="shared" si="5"/>
        <v>3.7304398148148145E-3</v>
      </c>
      <c r="R7" s="86" t="str">
        <f t="shared" si="1"/>
        <v>Eleanor Roberts</v>
      </c>
      <c r="S7" s="86" t="str">
        <f t="shared" si="1"/>
        <v xml:space="preserve"> </v>
      </c>
      <c r="T7" s="63">
        <f t="shared" si="6"/>
        <v>1</v>
      </c>
      <c r="U7" s="391"/>
      <c r="V7" s="416" t="s">
        <v>58</v>
      </c>
      <c r="W7" s="417"/>
      <c r="X7" s="418"/>
      <c r="Y7" s="390"/>
      <c r="Z7" s="267">
        <v>209</v>
      </c>
      <c r="AA7" s="268" t="s">
        <v>156</v>
      </c>
      <c r="AB7" s="277" t="s">
        <v>81</v>
      </c>
    </row>
    <row r="8" spans="1:28" ht="9.9499999999999993" customHeight="1">
      <c r="A8" s="390"/>
      <c r="B8" s="391"/>
      <c r="C8" s="394"/>
      <c r="D8" s="395"/>
      <c r="E8" s="345"/>
      <c r="F8" s="346"/>
      <c r="G8" s="346"/>
      <c r="H8" s="33" t="str">
        <f t="shared" si="7"/>
        <v>Sarena So</v>
      </c>
      <c r="I8" s="20" t="str">
        <f t="shared" si="8"/>
        <v>Hitchin Girls' School</v>
      </c>
      <c r="J8" s="260">
        <v>259</v>
      </c>
      <c r="K8" s="299">
        <v>3.7348379629629628E-3</v>
      </c>
      <c r="L8" s="299"/>
      <c r="M8" s="177" t="str">
        <f t="shared" si="2"/>
        <v xml:space="preserve"> </v>
      </c>
      <c r="N8" s="178" t="str">
        <f t="shared" si="3"/>
        <v xml:space="preserve"> </v>
      </c>
      <c r="O8" s="179" t="str">
        <f t="shared" si="4"/>
        <v xml:space="preserve"> </v>
      </c>
      <c r="P8" s="200">
        <f t="shared" si="0"/>
        <v>6</v>
      </c>
      <c r="Q8" s="90">
        <f t="shared" si="5"/>
        <v>3.7348379629629628E-3</v>
      </c>
      <c r="R8" s="86" t="str">
        <f t="shared" si="1"/>
        <v>Sarena So</v>
      </c>
      <c r="S8" s="86" t="str">
        <f t="shared" si="1"/>
        <v>Hitchin Girls' School</v>
      </c>
      <c r="T8" s="63">
        <f t="shared" si="6"/>
        <v>259</v>
      </c>
      <c r="U8" s="391"/>
      <c r="V8" s="419"/>
      <c r="W8" s="420"/>
      <c r="X8" s="421"/>
      <c r="Y8" s="390"/>
      <c r="Z8" s="267">
        <v>226</v>
      </c>
      <c r="AA8" s="268" t="s">
        <v>162</v>
      </c>
      <c r="AB8" s="277" t="s">
        <v>163</v>
      </c>
    </row>
    <row r="9" spans="1:28" ht="9.9499999999999993" customHeight="1">
      <c r="A9" s="390"/>
      <c r="B9" s="391"/>
      <c r="C9" s="394"/>
      <c r="D9" s="395"/>
      <c r="E9" s="345"/>
      <c r="F9" s="346"/>
      <c r="G9" s="346"/>
      <c r="H9" s="34" t="str">
        <f t="shared" si="7"/>
        <v>Emma Treloar</v>
      </c>
      <c r="I9" s="21" t="str">
        <f t="shared" si="8"/>
        <v>Beaumont</v>
      </c>
      <c r="J9" s="260">
        <v>67</v>
      </c>
      <c r="K9" s="299">
        <v>3.8425925925925923E-3</v>
      </c>
      <c r="L9" s="299"/>
      <c r="M9" s="177" t="str">
        <f t="shared" si="2"/>
        <v xml:space="preserve"> </v>
      </c>
      <c r="N9" s="178" t="str">
        <f t="shared" si="3"/>
        <v xml:space="preserve"> </v>
      </c>
      <c r="O9" s="179" t="str">
        <f t="shared" si="4"/>
        <v xml:space="preserve"> </v>
      </c>
      <c r="P9" s="200">
        <f t="shared" si="0"/>
        <v>7</v>
      </c>
      <c r="Q9" s="90">
        <f t="shared" si="5"/>
        <v>3.8425925925925923E-3</v>
      </c>
      <c r="R9" s="86" t="str">
        <f t="shared" si="1"/>
        <v>Emma Treloar</v>
      </c>
      <c r="S9" s="86" t="str">
        <f t="shared" si="1"/>
        <v>Beaumont</v>
      </c>
      <c r="T9" s="63">
        <f t="shared" si="6"/>
        <v>67</v>
      </c>
      <c r="U9" s="391"/>
      <c r="V9" s="419"/>
      <c r="W9" s="420"/>
      <c r="X9" s="421"/>
      <c r="Y9" s="390"/>
      <c r="Z9" s="267">
        <v>259</v>
      </c>
      <c r="AA9" s="268" t="s">
        <v>168</v>
      </c>
      <c r="AB9" s="277" t="s">
        <v>165</v>
      </c>
    </row>
    <row r="10" spans="1:28" ht="9.9499999999999993" customHeight="1">
      <c r="A10" s="390"/>
      <c r="B10" s="391"/>
      <c r="C10" s="394"/>
      <c r="D10" s="395"/>
      <c r="E10" s="345"/>
      <c r="F10" s="346"/>
      <c r="G10" s="346"/>
      <c r="H10" s="33" t="str">
        <f t="shared" si="7"/>
        <v>Sylvie Spencer</v>
      </c>
      <c r="I10" s="20" t="str">
        <f t="shared" si="8"/>
        <v>Simon Balle School</v>
      </c>
      <c r="J10" s="260">
        <v>543</v>
      </c>
      <c r="K10" s="299">
        <v>3.9804398148148143E-3</v>
      </c>
      <c r="L10" s="299"/>
      <c r="M10" s="177" t="str">
        <f t="shared" si="2"/>
        <v xml:space="preserve"> </v>
      </c>
      <c r="N10" s="178" t="str">
        <f t="shared" si="3"/>
        <v xml:space="preserve"> </v>
      </c>
      <c r="O10" s="179" t="str">
        <f t="shared" si="4"/>
        <v xml:space="preserve"> </v>
      </c>
      <c r="P10" s="200">
        <f t="shared" si="0"/>
        <v>8</v>
      </c>
      <c r="Q10" s="90">
        <f t="shared" si="5"/>
        <v>3.9804398148148143E-3</v>
      </c>
      <c r="R10" s="86" t="str">
        <f t="shared" si="1"/>
        <v>Sylvie Spencer</v>
      </c>
      <c r="S10" s="86" t="str">
        <f t="shared" si="1"/>
        <v>Simon Balle School</v>
      </c>
      <c r="T10" s="63">
        <f t="shared" si="6"/>
        <v>543</v>
      </c>
      <c r="U10" s="391"/>
      <c r="V10" s="351"/>
      <c r="W10" s="352"/>
      <c r="X10" s="353"/>
      <c r="Y10" s="390"/>
      <c r="Z10" s="267">
        <v>327</v>
      </c>
      <c r="AA10" s="268" t="s">
        <v>177</v>
      </c>
      <c r="AB10" s="277" t="s">
        <v>178</v>
      </c>
    </row>
    <row r="11" spans="1:28" ht="9.9499999999999993" customHeight="1">
      <c r="A11" s="390"/>
      <c r="B11" s="391"/>
      <c r="C11" s="394"/>
      <c r="D11" s="395"/>
      <c r="E11" s="345"/>
      <c r="F11" s="346"/>
      <c r="G11" s="346"/>
      <c r="H11" s="33" t="str">
        <f t="shared" si="7"/>
        <v>Freya Whittaker</v>
      </c>
      <c r="I11" s="20" t="str">
        <f t="shared" si="8"/>
        <v>Ashlyns</v>
      </c>
      <c r="J11" s="260">
        <v>32</v>
      </c>
      <c r="K11" s="299">
        <v>3.9917824074074066E-3</v>
      </c>
      <c r="L11" s="299"/>
      <c r="M11" s="177" t="str">
        <f t="shared" si="2"/>
        <v xml:space="preserve"> </v>
      </c>
      <c r="N11" s="178" t="str">
        <f t="shared" si="3"/>
        <v xml:space="preserve"> </v>
      </c>
      <c r="O11" s="179" t="str">
        <f t="shared" si="4"/>
        <v xml:space="preserve"> </v>
      </c>
      <c r="P11" s="200">
        <f t="shared" si="0"/>
        <v>9</v>
      </c>
      <c r="Q11" s="90">
        <f t="shared" si="5"/>
        <v>3.9917824074074066E-3</v>
      </c>
      <c r="R11" s="86" t="str">
        <f t="shared" si="1"/>
        <v>Freya Whittaker</v>
      </c>
      <c r="S11" s="86" t="str">
        <f t="shared" si="1"/>
        <v>Ashlyns</v>
      </c>
      <c r="T11" s="63">
        <f t="shared" si="6"/>
        <v>32</v>
      </c>
      <c r="U11" s="391"/>
      <c r="V11" s="354"/>
      <c r="W11" s="355"/>
      <c r="X11" s="356"/>
      <c r="Y11" s="390"/>
      <c r="Z11" s="267">
        <v>365</v>
      </c>
      <c r="AA11" s="268" t="s">
        <v>188</v>
      </c>
      <c r="AB11" s="277" t="s">
        <v>187</v>
      </c>
    </row>
    <row r="12" spans="1:28" ht="9.9499999999999993" customHeight="1">
      <c r="A12" s="390"/>
      <c r="B12" s="391"/>
      <c r="C12" s="394"/>
      <c r="D12" s="395"/>
      <c r="E12" s="345"/>
      <c r="F12" s="346"/>
      <c r="G12" s="346"/>
      <c r="H12" s="33" t="str">
        <f t="shared" si="7"/>
        <v>Natalie Worsley</v>
      </c>
      <c r="I12" s="20" t="str">
        <f t="shared" si="8"/>
        <v>Parmiter's School</v>
      </c>
      <c r="J12" s="260">
        <v>365</v>
      </c>
      <c r="K12" s="299">
        <v>4.0807870370370364E-3</v>
      </c>
      <c r="L12" s="299"/>
      <c r="M12" s="177" t="str">
        <f t="shared" si="2"/>
        <v xml:space="preserve"> </v>
      </c>
      <c r="N12" s="178" t="str">
        <f t="shared" si="3"/>
        <v xml:space="preserve"> </v>
      </c>
      <c r="O12" s="179" t="str">
        <f t="shared" si="4"/>
        <v xml:space="preserve"> </v>
      </c>
      <c r="P12" s="200">
        <f t="shared" si="0"/>
        <v>10</v>
      </c>
      <c r="Q12" s="90">
        <f t="shared" si="5"/>
        <v>4.0807870370370364E-3</v>
      </c>
      <c r="R12" s="86" t="str">
        <f t="shared" si="1"/>
        <v>Natalie Worsley</v>
      </c>
      <c r="S12" s="86" t="str">
        <f t="shared" si="1"/>
        <v>Parmiter's School</v>
      </c>
      <c r="T12" s="63">
        <f t="shared" si="6"/>
        <v>365</v>
      </c>
      <c r="U12" s="391"/>
      <c r="V12" s="357"/>
      <c r="W12" s="358"/>
      <c r="X12" s="359"/>
      <c r="Y12" s="390"/>
      <c r="Z12" s="267">
        <v>543</v>
      </c>
      <c r="AA12" s="268" t="s">
        <v>235</v>
      </c>
      <c r="AB12" s="277" t="s">
        <v>72</v>
      </c>
    </row>
    <row r="13" spans="1:28" ht="9.9499999999999993" customHeight="1">
      <c r="A13" s="390"/>
      <c r="B13" s="391"/>
      <c r="C13" s="394"/>
      <c r="D13" s="395"/>
      <c r="E13" s="345"/>
      <c r="F13" s="346"/>
      <c r="G13" s="346"/>
      <c r="H13" s="33" t="str">
        <f t="shared" si="7"/>
        <v/>
      </c>
      <c r="I13" s="20" t="str">
        <f t="shared" si="8"/>
        <v/>
      </c>
      <c r="J13" s="260"/>
      <c r="K13" s="299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6"/>
        <v>0</v>
      </c>
      <c r="U13" s="391"/>
      <c r="V13" s="351"/>
      <c r="W13" s="352"/>
      <c r="X13" s="353"/>
      <c r="Y13" s="390"/>
      <c r="Z13" s="267">
        <v>569</v>
      </c>
      <c r="AA13" s="268" t="s">
        <v>94</v>
      </c>
      <c r="AB13" s="277" t="s">
        <v>243</v>
      </c>
    </row>
    <row r="14" spans="1:28" ht="9.9499999999999993" customHeight="1">
      <c r="A14" s="390"/>
      <c r="B14" s="391"/>
      <c r="C14" s="394"/>
      <c r="D14" s="395"/>
      <c r="E14" s="345"/>
      <c r="F14" s="346"/>
      <c r="G14" s="346"/>
      <c r="H14" s="33" t="str">
        <f t="shared" si="7"/>
        <v/>
      </c>
      <c r="I14" s="20" t="str">
        <f t="shared" si="8"/>
        <v/>
      </c>
      <c r="J14" s="260"/>
      <c r="K14" s="299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6"/>
        <v>0</v>
      </c>
      <c r="U14" s="391"/>
      <c r="V14" s="354"/>
      <c r="W14" s="355"/>
      <c r="X14" s="356"/>
      <c r="Y14" s="390"/>
      <c r="Z14" s="267">
        <v>620</v>
      </c>
      <c r="AA14" s="268" t="s">
        <v>251</v>
      </c>
      <c r="AB14" s="277" t="s">
        <v>248</v>
      </c>
    </row>
    <row r="15" spans="1:28" ht="9.9499999999999993" customHeight="1">
      <c r="A15" s="390"/>
      <c r="B15" s="391"/>
      <c r="C15" s="394"/>
      <c r="D15" s="395"/>
      <c r="E15" s="345"/>
      <c r="F15" s="346"/>
      <c r="G15" s="346"/>
      <c r="H15" s="33" t="str">
        <f t="shared" si="7"/>
        <v/>
      </c>
      <c r="I15" s="20" t="str">
        <f t="shared" si="8"/>
        <v/>
      </c>
      <c r="J15" s="260"/>
      <c r="K15" s="299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6"/>
        <v>0</v>
      </c>
      <c r="U15" s="391"/>
      <c r="V15" s="357"/>
      <c r="W15" s="358"/>
      <c r="X15" s="359"/>
      <c r="Y15" s="390"/>
      <c r="Z15" s="267">
        <v>773</v>
      </c>
      <c r="AA15" s="268" t="s">
        <v>91</v>
      </c>
      <c r="AB15" s="277" t="s">
        <v>92</v>
      </c>
    </row>
    <row r="16" spans="1:28" ht="9.9499999999999993" customHeight="1">
      <c r="A16" s="390"/>
      <c r="B16" s="391"/>
      <c r="C16" s="394"/>
      <c r="D16" s="395"/>
      <c r="E16" s="345"/>
      <c r="F16" s="346"/>
      <c r="G16" s="346"/>
      <c r="H16" s="35" t="str">
        <f t="shared" si="7"/>
        <v/>
      </c>
      <c r="I16" s="224" t="str">
        <f t="shared" si="8"/>
        <v/>
      </c>
      <c r="J16" s="260"/>
      <c r="K16" s="299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6"/>
        <v>0</v>
      </c>
      <c r="U16" s="391"/>
      <c r="V16" s="351"/>
      <c r="W16" s="352"/>
      <c r="X16" s="353"/>
      <c r="Y16" s="390"/>
      <c r="Z16" s="267">
        <v>828</v>
      </c>
      <c r="AA16" s="268" t="s">
        <v>93</v>
      </c>
      <c r="AB16" s="277" t="s">
        <v>80</v>
      </c>
    </row>
    <row r="17" spans="1:28" ht="9.9499999999999993" customHeight="1">
      <c r="A17" s="390"/>
      <c r="B17" s="391"/>
      <c r="C17" s="394"/>
      <c r="D17" s="395"/>
      <c r="E17" s="345"/>
      <c r="F17" s="346"/>
      <c r="G17" s="346"/>
      <c r="H17" s="7" t="str">
        <f t="shared" si="7"/>
        <v/>
      </c>
      <c r="I17" s="10" t="str">
        <f t="shared" si="8"/>
        <v/>
      </c>
      <c r="J17" s="262"/>
      <c r="K17" s="299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6"/>
        <v>0</v>
      </c>
      <c r="U17" s="391"/>
      <c r="V17" s="354"/>
      <c r="W17" s="355"/>
      <c r="X17" s="356"/>
      <c r="Y17" s="390"/>
      <c r="Z17" s="267"/>
      <c r="AA17" s="268"/>
      <c r="AB17" s="277"/>
    </row>
    <row r="18" spans="1:28" ht="9.9499999999999993" customHeight="1">
      <c r="A18" s="390"/>
      <c r="B18" s="391"/>
      <c r="C18" s="394"/>
      <c r="D18" s="395"/>
      <c r="E18" s="345"/>
      <c r="F18" s="346"/>
      <c r="G18" s="346"/>
      <c r="H18" s="7" t="str">
        <f t="shared" si="7"/>
        <v/>
      </c>
      <c r="I18" s="10" t="str">
        <f t="shared" si="8"/>
        <v/>
      </c>
      <c r="J18" s="262"/>
      <c r="K18" s="299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6"/>
        <v>0</v>
      </c>
      <c r="U18" s="391"/>
      <c r="V18" s="357"/>
      <c r="W18" s="358"/>
      <c r="X18" s="359"/>
      <c r="Y18" s="390"/>
      <c r="Z18" s="267"/>
      <c r="AA18" s="268"/>
      <c r="AB18" s="277"/>
    </row>
    <row r="19" spans="1:28" ht="9.9499999999999993" customHeight="1">
      <c r="A19" s="390"/>
      <c r="B19" s="391"/>
      <c r="C19" s="394"/>
      <c r="D19" s="395"/>
      <c r="E19" s="345"/>
      <c r="F19" s="346"/>
      <c r="G19" s="346"/>
      <c r="H19" s="34" t="str">
        <f t="shared" si="7"/>
        <v/>
      </c>
      <c r="I19" s="21" t="str">
        <f t="shared" si="8"/>
        <v/>
      </c>
      <c r="J19" s="260"/>
      <c r="K19" s="299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6"/>
        <v>0</v>
      </c>
      <c r="U19" s="391"/>
      <c r="V19" s="351"/>
      <c r="W19" s="352"/>
      <c r="X19" s="353"/>
      <c r="Y19" s="390"/>
      <c r="Z19" s="267"/>
      <c r="AA19" s="268"/>
      <c r="AB19" s="277"/>
    </row>
    <row r="20" spans="1:28" ht="9.9499999999999993" customHeight="1">
      <c r="A20" s="390"/>
      <c r="B20" s="391"/>
      <c r="C20" s="394"/>
      <c r="D20" s="395"/>
      <c r="E20" s="345"/>
      <c r="F20" s="346"/>
      <c r="G20" s="346"/>
      <c r="H20" s="33" t="str">
        <f t="shared" si="7"/>
        <v/>
      </c>
      <c r="I20" s="20" t="str">
        <f t="shared" si="8"/>
        <v/>
      </c>
      <c r="J20" s="260"/>
      <c r="K20" s="299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6"/>
        <v>0</v>
      </c>
      <c r="U20" s="391"/>
      <c r="V20" s="354"/>
      <c r="W20" s="355"/>
      <c r="X20" s="356"/>
      <c r="Y20" s="390"/>
      <c r="Z20" s="267"/>
      <c r="AA20" s="268"/>
      <c r="AB20" s="277"/>
    </row>
    <row r="21" spans="1:28" ht="9.9499999999999993" customHeight="1">
      <c r="A21" s="390"/>
      <c r="B21" s="391"/>
      <c r="C21" s="394"/>
      <c r="D21" s="395"/>
      <c r="E21" s="345"/>
      <c r="F21" s="346"/>
      <c r="G21" s="346"/>
      <c r="H21" s="34" t="str">
        <f t="shared" si="7"/>
        <v/>
      </c>
      <c r="I21" s="21" t="str">
        <f t="shared" si="8"/>
        <v/>
      </c>
      <c r="J21" s="260"/>
      <c r="K21" s="299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6"/>
        <v>0</v>
      </c>
      <c r="U21" s="391"/>
      <c r="V21" s="357"/>
      <c r="W21" s="358"/>
      <c r="X21" s="359"/>
      <c r="Y21" s="390"/>
      <c r="Z21" s="267"/>
      <c r="AA21" s="268"/>
      <c r="AB21" s="277"/>
    </row>
    <row r="22" spans="1:28" ht="9.9499999999999993" customHeight="1">
      <c r="A22" s="390"/>
      <c r="B22" s="391"/>
      <c r="C22" s="394"/>
      <c r="D22" s="395"/>
      <c r="E22" s="345"/>
      <c r="F22" s="346"/>
      <c r="G22" s="346"/>
      <c r="H22" s="34" t="str">
        <f t="shared" si="7"/>
        <v/>
      </c>
      <c r="I22" s="21" t="str">
        <f t="shared" si="8"/>
        <v/>
      </c>
      <c r="J22" s="260"/>
      <c r="K22" s="299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6"/>
        <v>0</v>
      </c>
      <c r="U22" s="391"/>
      <c r="V22" s="360"/>
      <c r="W22" s="361"/>
      <c r="X22" s="362"/>
      <c r="Y22" s="390"/>
      <c r="Z22" s="267"/>
      <c r="AA22" s="268"/>
      <c r="AB22" s="277"/>
    </row>
    <row r="23" spans="1:28" ht="9.9499999999999993" customHeight="1">
      <c r="A23" s="390"/>
      <c r="B23" s="391"/>
      <c r="C23" s="394"/>
      <c r="D23" s="395"/>
      <c r="E23" s="345"/>
      <c r="F23" s="346"/>
      <c r="G23" s="346"/>
      <c r="H23" s="33" t="str">
        <f t="shared" si="7"/>
        <v/>
      </c>
      <c r="I23" s="20" t="str">
        <f t="shared" si="8"/>
        <v/>
      </c>
      <c r="J23" s="260"/>
      <c r="K23" s="299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6"/>
        <v>0</v>
      </c>
      <c r="U23" s="391"/>
      <c r="V23" s="363"/>
      <c r="W23" s="364"/>
      <c r="X23" s="365"/>
      <c r="Y23" s="390"/>
      <c r="Z23" s="267"/>
      <c r="AA23" s="268"/>
      <c r="AB23" s="277"/>
    </row>
    <row r="24" spans="1:28" ht="9.9499999999999993" customHeight="1">
      <c r="A24" s="390"/>
      <c r="B24" s="391"/>
      <c r="C24" s="394"/>
      <c r="D24" s="395"/>
      <c r="E24" s="345"/>
      <c r="F24" s="346"/>
      <c r="G24" s="346"/>
      <c r="H24" s="33" t="str">
        <f t="shared" si="7"/>
        <v/>
      </c>
      <c r="I24" s="20" t="str">
        <f t="shared" si="8"/>
        <v/>
      </c>
      <c r="J24" s="260"/>
      <c r="K24" s="299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6"/>
        <v>0</v>
      </c>
      <c r="U24" s="391"/>
      <c r="V24" s="366"/>
      <c r="W24" s="367"/>
      <c r="X24" s="368"/>
      <c r="Y24" s="390"/>
      <c r="Z24" s="267"/>
      <c r="AA24" s="268"/>
      <c r="AB24" s="277"/>
    </row>
    <row r="25" spans="1:28" ht="9.9499999999999993" customHeight="1">
      <c r="A25" s="390"/>
      <c r="B25" s="391"/>
      <c r="C25" s="394"/>
      <c r="D25" s="395"/>
      <c r="E25" s="345"/>
      <c r="F25" s="346"/>
      <c r="G25" s="346"/>
      <c r="H25" s="7" t="str">
        <f t="shared" si="7"/>
        <v/>
      </c>
      <c r="I25" s="10" t="str">
        <f t="shared" si="8"/>
        <v/>
      </c>
      <c r="J25" s="262"/>
      <c r="K25" s="299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6"/>
        <v>0</v>
      </c>
      <c r="U25" s="391"/>
      <c r="V25" s="422"/>
      <c r="W25" s="423"/>
      <c r="X25" s="424"/>
      <c r="Y25" s="390"/>
      <c r="Z25" s="267"/>
      <c r="AA25" s="268"/>
      <c r="AB25" s="277"/>
    </row>
    <row r="26" spans="1:28" ht="9.9499999999999993" customHeight="1">
      <c r="A26" s="390"/>
      <c r="B26" s="391"/>
      <c r="C26" s="394"/>
      <c r="D26" s="395"/>
      <c r="E26" s="345"/>
      <c r="F26" s="346"/>
      <c r="G26" s="346"/>
      <c r="H26" s="7" t="str">
        <f t="shared" si="7"/>
        <v/>
      </c>
      <c r="I26" s="10" t="str">
        <f t="shared" si="8"/>
        <v/>
      </c>
      <c r="J26" s="262"/>
      <c r="K26" s="299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6"/>
        <v>0</v>
      </c>
      <c r="U26" s="391"/>
      <c r="V26" s="422"/>
      <c r="W26" s="423"/>
      <c r="X26" s="424"/>
      <c r="Y26" s="390"/>
      <c r="Z26" s="267"/>
      <c r="AA26" s="268"/>
      <c r="AB26" s="277"/>
    </row>
    <row r="27" spans="1:28" ht="9.9499999999999993" customHeight="1">
      <c r="A27" s="390"/>
      <c r="B27" s="391"/>
      <c r="C27" s="394"/>
      <c r="D27" s="395"/>
      <c r="E27" s="345"/>
      <c r="F27" s="346"/>
      <c r="G27" s="346"/>
      <c r="H27" s="33" t="str">
        <f t="shared" si="7"/>
        <v/>
      </c>
      <c r="I27" s="20" t="str">
        <f t="shared" si="8"/>
        <v/>
      </c>
      <c r="J27" s="260"/>
      <c r="K27" s="299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6"/>
        <v>0</v>
      </c>
      <c r="U27" s="391"/>
      <c r="V27" s="422"/>
      <c r="W27" s="423"/>
      <c r="X27" s="424"/>
      <c r="Y27" s="390"/>
      <c r="Z27" s="267"/>
      <c r="AA27" s="268"/>
      <c r="AB27" s="277"/>
    </row>
    <row r="28" spans="1:28" ht="9.9499999999999993" customHeight="1">
      <c r="A28" s="390"/>
      <c r="B28" s="391"/>
      <c r="C28" s="394"/>
      <c r="D28" s="395"/>
      <c r="E28" s="345"/>
      <c r="F28" s="346"/>
      <c r="G28" s="346"/>
      <c r="H28" s="33" t="str">
        <f t="shared" si="7"/>
        <v/>
      </c>
      <c r="I28" s="20" t="str">
        <f t="shared" si="8"/>
        <v/>
      </c>
      <c r="J28" s="260"/>
      <c r="K28" s="299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6"/>
        <v>0</v>
      </c>
      <c r="U28" s="391"/>
      <c r="V28" s="422"/>
      <c r="W28" s="423"/>
      <c r="X28" s="424"/>
      <c r="Y28" s="390"/>
      <c r="Z28" s="267"/>
      <c r="AA28" s="268"/>
      <c r="AB28" s="277"/>
    </row>
    <row r="29" spans="1:28" ht="9.9499999999999993" customHeight="1">
      <c r="A29" s="390"/>
      <c r="B29" s="391"/>
      <c r="C29" s="394"/>
      <c r="D29" s="395"/>
      <c r="E29" s="345"/>
      <c r="F29" s="346"/>
      <c r="G29" s="346"/>
      <c r="H29" s="34" t="str">
        <f t="shared" si="7"/>
        <v/>
      </c>
      <c r="I29" s="21" t="str">
        <f t="shared" si="8"/>
        <v/>
      </c>
      <c r="J29" s="260"/>
      <c r="K29" s="299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6"/>
        <v>0</v>
      </c>
      <c r="U29" s="391"/>
      <c r="V29" s="422"/>
      <c r="W29" s="423"/>
      <c r="X29" s="424"/>
      <c r="Y29" s="390"/>
      <c r="Z29" s="267"/>
      <c r="AA29" s="268"/>
      <c r="AB29" s="277"/>
    </row>
    <row r="30" spans="1:28" ht="9.9499999999999993" customHeight="1" thickBot="1">
      <c r="A30" s="390"/>
      <c r="B30" s="391"/>
      <c r="C30" s="394"/>
      <c r="D30" s="395"/>
      <c r="E30" s="345"/>
      <c r="F30" s="346"/>
      <c r="G30" s="346"/>
      <c r="H30" s="33" t="str">
        <f t="shared" si="7"/>
        <v/>
      </c>
      <c r="I30" s="20" t="str">
        <f t="shared" si="8"/>
        <v/>
      </c>
      <c r="J30" s="260"/>
      <c r="K30" s="299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6"/>
        <v>0</v>
      </c>
      <c r="U30" s="391"/>
      <c r="V30" s="425"/>
      <c r="W30" s="426"/>
      <c r="X30" s="427"/>
      <c r="Y30" s="390"/>
      <c r="Z30" s="267"/>
      <c r="AA30" s="268"/>
      <c r="AB30" s="277"/>
    </row>
    <row r="31" spans="1:28" ht="9.9499999999999993" customHeight="1">
      <c r="A31" s="390"/>
      <c r="B31" s="391"/>
      <c r="C31" s="394"/>
      <c r="D31" s="395"/>
      <c r="E31" s="345"/>
      <c r="F31" s="346"/>
      <c r="G31" s="346"/>
      <c r="H31" s="33" t="str">
        <f t="shared" si="7"/>
        <v/>
      </c>
      <c r="I31" s="20" t="str">
        <f t="shared" si="8"/>
        <v/>
      </c>
      <c r="J31" s="260"/>
      <c r="K31" s="299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6"/>
        <v>0</v>
      </c>
      <c r="U31" s="391"/>
      <c r="V31" s="48"/>
      <c r="W31" s="48"/>
      <c r="Y31" s="390"/>
      <c r="Z31" s="267"/>
      <c r="AA31" s="268"/>
      <c r="AB31" s="277"/>
    </row>
    <row r="32" spans="1:28" ht="9.9499999999999993" customHeight="1">
      <c r="A32" s="390"/>
      <c r="B32" s="391"/>
      <c r="C32" s="394"/>
      <c r="D32" s="395"/>
      <c r="E32" s="345"/>
      <c r="F32" s="346"/>
      <c r="G32" s="346"/>
      <c r="H32" s="33" t="str">
        <f t="shared" si="7"/>
        <v/>
      </c>
      <c r="I32" s="20" t="str">
        <f t="shared" si="8"/>
        <v/>
      </c>
      <c r="J32" s="260"/>
      <c r="K32" s="299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6"/>
        <v>0</v>
      </c>
      <c r="U32" s="391"/>
      <c r="V32"/>
      <c r="W32"/>
      <c r="X32"/>
      <c r="Y32" s="390"/>
      <c r="Z32" s="267"/>
      <c r="AA32" s="268"/>
      <c r="AB32" s="277"/>
    </row>
    <row r="33" spans="1:29" ht="9.9499999999999993" customHeight="1">
      <c r="A33"/>
      <c r="B33"/>
      <c r="C33" s="394"/>
      <c r="D33" s="395"/>
      <c r="E33" s="345"/>
      <c r="F33" s="346"/>
      <c r="G33" s="346"/>
      <c r="H33" s="34" t="str">
        <f t="shared" si="7"/>
        <v/>
      </c>
      <c r="I33" s="21" t="str">
        <f t="shared" si="8"/>
        <v/>
      </c>
      <c r="J33" s="260"/>
      <c r="K33" s="299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6"/>
        <v>0</v>
      </c>
      <c r="U33" s="391"/>
      <c r="V33"/>
      <c r="W33"/>
      <c r="X33"/>
      <c r="Y33" s="390"/>
      <c r="Z33" s="267"/>
      <c r="AA33" s="268"/>
      <c r="AB33" s="277"/>
    </row>
    <row r="34" spans="1:29" ht="9.9499999999999993" customHeight="1" thickBot="1">
      <c r="A34"/>
      <c r="B34"/>
      <c r="C34" s="394"/>
      <c r="D34" s="395"/>
      <c r="E34" s="348"/>
      <c r="F34" s="349"/>
      <c r="G34" s="349"/>
      <c r="H34" s="9" t="str">
        <f t="shared" si="7"/>
        <v/>
      </c>
      <c r="I34" s="11" t="str">
        <f t="shared" si="8"/>
        <v/>
      </c>
      <c r="J34" s="276"/>
      <c r="K34" s="300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6"/>
        <v>0</v>
      </c>
      <c r="U34" s="391"/>
      <c r="V34"/>
      <c r="W34"/>
      <c r="X34"/>
      <c r="Y34" s="390"/>
      <c r="Z34" s="270"/>
      <c r="AA34" s="271"/>
      <c r="AB34" s="278"/>
    </row>
    <row r="35" spans="1:29" ht="9.9499999999999993" customHeight="1">
      <c r="A35"/>
      <c r="B35"/>
      <c r="C35" s="394"/>
      <c r="D35" s="395"/>
      <c r="E35" s="439" t="s">
        <v>7</v>
      </c>
      <c r="F35" s="440"/>
      <c r="G35" s="95">
        <v>1</v>
      </c>
      <c r="H35" s="96" t="str">
        <f t="shared" ref="H35:H46" si="9">IFERROR(VLOOKUP($G35,$P$3:$T$34,3,0),"")</f>
        <v>Lily Johnson</v>
      </c>
      <c r="I35" s="96" t="str">
        <f>IFERROR(VLOOKUP($G35,$P$3:$T$34,4,0),"")</f>
        <v>The Hemel Hempstead School</v>
      </c>
      <c r="J35" s="97">
        <f t="shared" ref="J35:J46" si="10">IFERROR(VLOOKUP($G35,$P$3:$T$34,5,0),"")</f>
        <v>773</v>
      </c>
      <c r="K35" s="254">
        <f t="shared" ref="K35:K46" si="11">IFERROR(VLOOKUP($G35,$P$3:$T$34,2,0),"")</f>
        <v>3.4543981481481478E-3</v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3" t="str">
        <f>C2</f>
        <v>1500m</v>
      </c>
      <c r="Q35"/>
      <c r="R35" s="29"/>
      <c r="S35" s="29"/>
      <c r="T35" s="29"/>
      <c r="U35"/>
      <c r="V35"/>
      <c r="W35"/>
      <c r="X35"/>
      <c r="Y35" s="390"/>
      <c r="Z35" s="240"/>
      <c r="AA35" s="240"/>
      <c r="AB35" s="310"/>
    </row>
    <row r="36" spans="1:29" ht="9.9499999999999993" customHeight="1">
      <c r="A36"/>
      <c r="B36"/>
      <c r="C36" s="394"/>
      <c r="D36" s="395"/>
      <c r="E36" s="441"/>
      <c r="F36" s="442"/>
      <c r="G36" s="99">
        <v>2</v>
      </c>
      <c r="H36" s="100" t="str">
        <f t="shared" si="9"/>
        <v>Emma Gudgeon</v>
      </c>
      <c r="I36" s="226" t="str">
        <f t="shared" ref="I36:I46" si="12">IFERROR(VLOOKUP($G36,$P$3:$T$34,4,0),"")</f>
        <v xml:space="preserve">St Albans High School For Girls </v>
      </c>
      <c r="J36" s="101">
        <f t="shared" si="10"/>
        <v>569</v>
      </c>
      <c r="K36" s="255">
        <f t="shared" si="11"/>
        <v>3.4693287037037036E-3</v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4"/>
      <c r="Q36"/>
      <c r="R36" s="29"/>
      <c r="S36" s="29"/>
      <c r="T36" s="29"/>
      <c r="U36"/>
      <c r="V36"/>
      <c r="W36"/>
      <c r="X36"/>
      <c r="Y36" s="390"/>
      <c r="Z36" s="47"/>
      <c r="AA36" s="47"/>
    </row>
    <row r="37" spans="1:29" ht="9.9499999999999993" customHeight="1" thickBot="1">
      <c r="A37"/>
      <c r="B37"/>
      <c r="C37" s="394"/>
      <c r="D37" s="395"/>
      <c r="E37" s="441"/>
      <c r="F37" s="442"/>
      <c r="G37" s="202">
        <v>3</v>
      </c>
      <c r="H37" s="203" t="str">
        <f t="shared" si="9"/>
        <v>Enid Fleetwood</v>
      </c>
      <c r="I37" s="227" t="str">
        <f t="shared" si="12"/>
        <v>Tring School</v>
      </c>
      <c r="J37" s="204">
        <f t="shared" si="10"/>
        <v>828</v>
      </c>
      <c r="K37" s="256">
        <f t="shared" si="11"/>
        <v>3.5651620370370373E-3</v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5"/>
      <c r="Q37"/>
      <c r="R37" s="29"/>
      <c r="S37" s="29"/>
      <c r="T37" s="29"/>
      <c r="U37"/>
      <c r="V37"/>
      <c r="W37"/>
      <c r="X37"/>
      <c r="Y37" s="390"/>
      <c r="Z37" s="47"/>
      <c r="AA37" s="47"/>
    </row>
    <row r="38" spans="1:29" ht="9.9499999999999993" customHeight="1">
      <c r="A38"/>
      <c r="B38"/>
      <c r="C38" s="394"/>
      <c r="D38" s="395"/>
      <c r="E38" s="441"/>
      <c r="F38" s="442"/>
      <c r="G38" s="92">
        <v>4</v>
      </c>
      <c r="H38" s="70" t="str">
        <f t="shared" si="9"/>
        <v>Jasmine Hall</v>
      </c>
      <c r="I38" s="209" t="str">
        <f t="shared" si="12"/>
        <v>Herts and Essex</v>
      </c>
      <c r="J38" s="71">
        <f t="shared" si="10"/>
        <v>226</v>
      </c>
      <c r="K38" s="253">
        <f t="shared" si="11"/>
        <v>3.5709490740740736E-3</v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1" t="str">
        <f ca="1">Entries!A1</f>
        <v>U15 Girls</v>
      </c>
      <c r="Q38"/>
      <c r="R38" s="29"/>
      <c r="S38" s="29"/>
      <c r="T38" s="29"/>
      <c r="U38"/>
      <c r="V38"/>
      <c r="W38"/>
      <c r="X38"/>
      <c r="Y38" s="390"/>
      <c r="Z38" s="47"/>
      <c r="AA38" s="47"/>
    </row>
    <row r="39" spans="1:29" ht="9.9499999999999993" customHeight="1">
      <c r="A39"/>
      <c r="B39"/>
      <c r="C39" s="394"/>
      <c r="D39" s="395"/>
      <c r="E39" s="441"/>
      <c r="F39" s="442"/>
      <c r="G39" s="92">
        <v>5</v>
      </c>
      <c r="H39" s="70" t="str">
        <f t="shared" si="9"/>
        <v>Eleanor Roberts</v>
      </c>
      <c r="I39" s="209" t="str">
        <f t="shared" si="12"/>
        <v xml:space="preserve"> </v>
      </c>
      <c r="J39" s="71">
        <f t="shared" si="10"/>
        <v>1</v>
      </c>
      <c r="K39" s="253">
        <f t="shared" si="11"/>
        <v>3.7304398148148145E-3</v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1"/>
      <c r="Q39"/>
      <c r="R39" s="29"/>
      <c r="S39" s="29"/>
      <c r="T39" s="29"/>
      <c r="U39"/>
      <c r="V39"/>
      <c r="W39"/>
      <c r="X39"/>
      <c r="Y39" s="390"/>
      <c r="Z39" s="47"/>
      <c r="AA39" s="47"/>
    </row>
    <row r="40" spans="1:29" ht="9.9499999999999993" customHeight="1">
      <c r="A40"/>
      <c r="B40"/>
      <c r="C40" s="394"/>
      <c r="D40" s="395"/>
      <c r="E40" s="441"/>
      <c r="F40" s="442"/>
      <c r="G40" s="92">
        <v>6</v>
      </c>
      <c r="H40" s="70" t="str">
        <f t="shared" si="9"/>
        <v>Sarena So</v>
      </c>
      <c r="I40" s="209" t="str">
        <f t="shared" si="12"/>
        <v>Hitchin Girls' School</v>
      </c>
      <c r="J40" s="71">
        <f t="shared" si="10"/>
        <v>259</v>
      </c>
      <c r="K40" s="253">
        <f t="shared" si="11"/>
        <v>3.7348379629629628E-3</v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1"/>
      <c r="Q40"/>
      <c r="R40" s="29"/>
      <c r="S40" s="29"/>
      <c r="T40" s="29"/>
      <c r="U40"/>
      <c r="V40"/>
      <c r="W40"/>
      <c r="X40"/>
      <c r="Y40" s="390"/>
      <c r="Z40" s="47"/>
      <c r="AA40" s="47"/>
    </row>
    <row r="41" spans="1:29" ht="9.9499999999999993" customHeight="1" thickBot="1">
      <c r="A41"/>
      <c r="B41"/>
      <c r="C41" s="394"/>
      <c r="D41" s="395"/>
      <c r="E41" s="441"/>
      <c r="F41" s="442"/>
      <c r="G41" s="92">
        <v>7</v>
      </c>
      <c r="H41" s="70" t="str">
        <f t="shared" si="9"/>
        <v>Emma Treloar</v>
      </c>
      <c r="I41" s="209" t="str">
        <f t="shared" si="12"/>
        <v>Beaumont</v>
      </c>
      <c r="J41" s="71">
        <f t="shared" si="10"/>
        <v>67</v>
      </c>
      <c r="K41" s="253">
        <f t="shared" si="11"/>
        <v>3.8425925925925923E-3</v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1"/>
      <c r="Q41"/>
      <c r="R41" s="29"/>
      <c r="S41" s="29"/>
      <c r="T41" s="29"/>
      <c r="U41"/>
      <c r="V41"/>
      <c r="W41"/>
      <c r="X41"/>
      <c r="Y41" s="390"/>
      <c r="Z41" s="47"/>
      <c r="AA41" s="47"/>
    </row>
    <row r="42" spans="1:29" ht="9.9499999999999993" customHeight="1" thickBot="1">
      <c r="A42"/>
      <c r="B42"/>
      <c r="C42" s="396"/>
      <c r="D42" s="397"/>
      <c r="E42" s="441"/>
      <c r="F42" s="442"/>
      <c r="G42" s="92">
        <v>8</v>
      </c>
      <c r="H42" s="70" t="str">
        <f t="shared" si="9"/>
        <v>Sylvie Spencer</v>
      </c>
      <c r="I42" s="209" t="str">
        <f t="shared" si="12"/>
        <v>Simon Balle School</v>
      </c>
      <c r="J42" s="71">
        <f t="shared" si="10"/>
        <v>543</v>
      </c>
      <c r="K42" s="253">
        <f t="shared" si="11"/>
        <v>3.9804398148148143E-3</v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1"/>
      <c r="Q42"/>
      <c r="R42" s="29"/>
      <c r="S42" s="29"/>
      <c r="T42" s="29"/>
      <c r="U42"/>
      <c r="V42"/>
      <c r="W42"/>
      <c r="X42"/>
      <c r="Y42" s="390"/>
      <c r="Z42" s="328" t="s">
        <v>49</v>
      </c>
      <c r="AA42" s="329" t="s">
        <v>48</v>
      </c>
      <c r="AB42" s="330"/>
      <c r="AC42" s="29"/>
    </row>
    <row r="43" spans="1:29" ht="9.9499999999999993" customHeight="1" thickBot="1">
      <c r="C43" s="331" t="s">
        <v>18</v>
      </c>
      <c r="D43" s="332"/>
      <c r="E43" s="441"/>
      <c r="F43" s="442"/>
      <c r="G43" s="92">
        <v>9</v>
      </c>
      <c r="H43" s="70" t="str">
        <f t="shared" si="9"/>
        <v>Freya Whittaker</v>
      </c>
      <c r="I43" s="209" t="str">
        <f t="shared" si="12"/>
        <v>Ashlyns</v>
      </c>
      <c r="J43" s="71">
        <f t="shared" si="10"/>
        <v>32</v>
      </c>
      <c r="K43" s="253">
        <f t="shared" si="11"/>
        <v>3.9917824074074066E-3</v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1"/>
      <c r="Q43"/>
      <c r="Z43" s="266"/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291">
        <v>3.2141203703703707E-3</v>
      </c>
      <c r="E44" s="441"/>
      <c r="F44" s="442"/>
      <c r="G44" s="92">
        <v>10</v>
      </c>
      <c r="H44" s="70" t="str">
        <f t="shared" si="9"/>
        <v>Natalie Worsley</v>
      </c>
      <c r="I44" s="209" t="str">
        <f t="shared" si="12"/>
        <v>Parmiter's School</v>
      </c>
      <c r="J44" s="71">
        <f t="shared" si="10"/>
        <v>365</v>
      </c>
      <c r="K44" s="253">
        <f t="shared" si="11"/>
        <v>4.0807870370370364E-3</v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1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3.2407407407407406E-3</v>
      </c>
      <c r="E45" s="441"/>
      <c r="F45" s="442"/>
      <c r="G45" s="92">
        <v>11</v>
      </c>
      <c r="H45" s="70" t="str">
        <f t="shared" si="9"/>
        <v/>
      </c>
      <c r="I45" s="209" t="str">
        <f t="shared" si="12"/>
        <v/>
      </c>
      <c r="J45" s="71" t="str">
        <f t="shared" si="10"/>
        <v/>
      </c>
      <c r="K45" s="253" t="str">
        <f t="shared" si="11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1"/>
      <c r="Q45"/>
    </row>
    <row r="46" spans="1:29" ht="9.9499999999999993" customHeight="1" thickBot="1">
      <c r="C46" s="108" t="s">
        <v>16</v>
      </c>
      <c r="D46" s="293">
        <v>3.3333333333333335E-3</v>
      </c>
      <c r="E46" s="443"/>
      <c r="F46" s="444"/>
      <c r="G46" s="93">
        <v>12</v>
      </c>
      <c r="H46" s="72" t="str">
        <f t="shared" si="9"/>
        <v/>
      </c>
      <c r="I46" s="210" t="str">
        <f t="shared" si="12"/>
        <v/>
      </c>
      <c r="J46" s="73" t="str">
        <f t="shared" si="10"/>
        <v/>
      </c>
      <c r="K46" s="257" t="str">
        <f t="shared" si="11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2"/>
      <c r="Q46"/>
    </row>
  </sheetData>
  <sheetProtection sheet="1" objects="1" scenarios="1"/>
  <mergeCells count="25">
    <mergeCell ref="V10:X12"/>
    <mergeCell ref="V13:X15"/>
    <mergeCell ref="V16:X18"/>
    <mergeCell ref="C2:D42"/>
    <mergeCell ref="E3:G34"/>
    <mergeCell ref="A1:B1"/>
    <mergeCell ref="C1:AB1"/>
    <mergeCell ref="P38:P46"/>
    <mergeCell ref="P35:P37"/>
    <mergeCell ref="Q2:T2"/>
    <mergeCell ref="E35:F46"/>
    <mergeCell ref="C43:D43"/>
    <mergeCell ref="A2:B32"/>
    <mergeCell ref="E2:G2"/>
    <mergeCell ref="U2:U34"/>
    <mergeCell ref="V4:X6"/>
    <mergeCell ref="V19:X21"/>
    <mergeCell ref="V22:X24"/>
    <mergeCell ref="V25:X27"/>
    <mergeCell ref="V28:X30"/>
    <mergeCell ref="Z42:AB42"/>
    <mergeCell ref="Y2:Y42"/>
    <mergeCell ref="Z2:AB2"/>
    <mergeCell ref="V2:X3"/>
    <mergeCell ref="V7:X9"/>
  </mergeCells>
  <phoneticPr fontId="11" type="noConversion"/>
  <conditionalFormatting sqref="P3:P34">
    <cfRule type="cellIs" dxfId="95" priority="22" operator="between">
      <formula>2.9</formula>
      <formula>3.1</formula>
    </cfRule>
    <cfRule type="cellIs" dxfId="94" priority="23" operator="between">
      <formula>1.9</formula>
      <formula>2.1</formula>
    </cfRule>
    <cfRule type="cellIs" dxfId="93" priority="24" operator="between">
      <formula>0.9</formula>
      <formula>1.1</formula>
    </cfRule>
  </conditionalFormatting>
  <conditionalFormatting sqref="G35:G46">
    <cfRule type="cellIs" dxfId="92" priority="4" operator="between">
      <formula>2.9</formula>
      <formula>3.1</formula>
    </cfRule>
    <cfRule type="cellIs" dxfId="91" priority="5" operator="between">
      <formula>1.9</formula>
      <formula>2.1</formula>
    </cfRule>
    <cfRule type="cellIs" dxfId="9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9" zoomScale="125" zoomScaleNormal="125" workbookViewId="0">
      <selection activeCell="G42" sqref="G42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14.7109375" style="162" hidden="1" customWidth="1"/>
    <col min="17" max="18" width="9.7109375" style="50" hidden="1" customWidth="1"/>
    <col min="19" max="19" width="6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0.28515625" style="50" customWidth="1"/>
    <col min="28" max="16384" width="9.140625" style="8"/>
  </cols>
  <sheetData>
    <row r="1" spans="1:27" ht="9.9499999999999993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</row>
    <row r="2" spans="1:27" ht="9.9499999999999993" customHeight="1" thickBot="1">
      <c r="A2" s="390"/>
      <c r="B2" s="390"/>
      <c r="C2" s="392" t="s">
        <v>33</v>
      </c>
      <c r="D2" s="393"/>
      <c r="E2" s="436" t="s">
        <v>2</v>
      </c>
      <c r="F2" s="437"/>
      <c r="G2" s="438"/>
      <c r="H2" s="82" t="s">
        <v>1</v>
      </c>
      <c r="I2" s="84" t="s">
        <v>43</v>
      </c>
      <c r="J2" s="79" t="s">
        <v>8</v>
      </c>
      <c r="K2" s="79" t="s">
        <v>39</v>
      </c>
      <c r="L2" s="183" t="s">
        <v>15</v>
      </c>
      <c r="M2" s="173" t="s">
        <v>17</v>
      </c>
      <c r="N2" s="172" t="s">
        <v>16</v>
      </c>
      <c r="O2" s="83" t="s">
        <v>5</v>
      </c>
      <c r="P2" s="436" t="s">
        <v>21</v>
      </c>
      <c r="Q2" s="437"/>
      <c r="R2" s="437"/>
      <c r="S2" s="438"/>
      <c r="T2" s="391"/>
      <c r="U2" s="446" t="s">
        <v>12</v>
      </c>
      <c r="V2" s="447"/>
      <c r="W2" s="448"/>
      <c r="X2" s="390"/>
      <c r="Y2" s="428" t="s">
        <v>13</v>
      </c>
      <c r="Z2" s="429"/>
      <c r="AA2" s="430"/>
    </row>
    <row r="3" spans="1:27" ht="9.9499999999999993" customHeight="1" thickBot="1">
      <c r="A3" s="390"/>
      <c r="B3" s="390"/>
      <c r="C3" s="394"/>
      <c r="D3" s="395"/>
      <c r="E3" s="452" t="s">
        <v>7</v>
      </c>
      <c r="F3" s="453"/>
      <c r="G3" s="453"/>
      <c r="H3" s="46" t="str">
        <f>IFERROR(VLOOKUP($J3,$Y$2:$AB$34,2,0),"")</f>
        <v>Maisie Smith</v>
      </c>
      <c r="I3" s="223" t="str">
        <f>IFERROR(VLOOKUP($J3,$Y$2:$AB$34,3,0),"")</f>
        <v>Beaumont</v>
      </c>
      <c r="J3" s="258">
        <v>70</v>
      </c>
      <c r="K3" s="259">
        <v>1.3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 t="shared" ref="O3:O34" si="3">IF(K3&gt;0,RANK(K3,$K$3:$K$34,0),"No Jumper")</f>
        <v>9</v>
      </c>
      <c r="P3" s="158">
        <f>K3</f>
        <v>1.3</v>
      </c>
      <c r="Q3" s="87" t="str">
        <f t="shared" ref="Q3:R34" si="4">H3</f>
        <v>Maisie Smith</v>
      </c>
      <c r="R3" s="87" t="str">
        <f t="shared" si="4"/>
        <v>Beaumont</v>
      </c>
      <c r="S3" s="58">
        <f>J3</f>
        <v>70</v>
      </c>
      <c r="T3" s="391"/>
      <c r="U3" s="449"/>
      <c r="V3" s="450"/>
      <c r="W3" s="451"/>
      <c r="X3" s="390"/>
      <c r="Y3" s="267">
        <v>70</v>
      </c>
      <c r="Z3" s="268" t="s">
        <v>119</v>
      </c>
      <c r="AA3" s="277" t="s">
        <v>59</v>
      </c>
    </row>
    <row r="4" spans="1:27" ht="9.9499999999999993" customHeight="1">
      <c r="A4" s="390"/>
      <c r="B4" s="390"/>
      <c r="C4" s="394"/>
      <c r="D4" s="395"/>
      <c r="E4" s="454"/>
      <c r="F4" s="455"/>
      <c r="G4" s="455"/>
      <c r="H4" s="33" t="str">
        <f>IFERROR(VLOOKUP($J4,$Y$2:$AB$34,2,0),"")</f>
        <v>Isla Doubal</v>
      </c>
      <c r="I4" s="20" t="str">
        <f>IFERROR(VLOOKUP($J4,$Y$2:$AB$34,3,0),"")</f>
        <v>Berkhamsted</v>
      </c>
      <c r="J4" s="260">
        <v>130</v>
      </c>
      <c r="K4" s="261">
        <v>1.35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v>8</v>
      </c>
      <c r="P4" s="159">
        <f t="shared" ref="P4:P34" si="5">K4</f>
        <v>1.35</v>
      </c>
      <c r="Q4" s="86" t="str">
        <f t="shared" si="4"/>
        <v>Isla Doubal</v>
      </c>
      <c r="R4" s="86" t="str">
        <f t="shared" si="4"/>
        <v>Berkhamsted</v>
      </c>
      <c r="S4" s="63">
        <f t="shared" ref="S4:S34" si="6">J4</f>
        <v>130</v>
      </c>
      <c r="T4" s="391"/>
      <c r="U4" s="416" t="s">
        <v>20</v>
      </c>
      <c r="V4" s="417"/>
      <c r="W4" s="418"/>
      <c r="X4" s="390"/>
      <c r="Y4" s="267">
        <v>130</v>
      </c>
      <c r="Z4" s="268" t="s">
        <v>133</v>
      </c>
      <c r="AA4" s="277" t="s">
        <v>64</v>
      </c>
    </row>
    <row r="5" spans="1:27" ht="9.9499999999999993" customHeight="1">
      <c r="A5" s="390"/>
      <c r="B5" s="390"/>
      <c r="C5" s="394"/>
      <c r="D5" s="395"/>
      <c r="E5" s="454"/>
      <c r="F5" s="455"/>
      <c r="G5" s="455"/>
      <c r="H5" s="33" t="str">
        <f t="shared" ref="H5:H34" si="7">IFERROR(VLOOKUP($J5,$Y$2:$AB$34,2,0),"")</f>
        <v>Dyllis Osei - Agyemang</v>
      </c>
      <c r="I5" s="20" t="str">
        <f t="shared" ref="I5:I34" si="8">IFERROR(VLOOKUP($J5,$Y$2:$AB$34,3,0),"")</f>
        <v>Bishop's Hatfield Girls' School</v>
      </c>
      <c r="J5" s="260">
        <v>146</v>
      </c>
      <c r="K5" s="261">
        <v>1.35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3"/>
        <v>6</v>
      </c>
      <c r="P5" s="159">
        <f t="shared" si="5"/>
        <v>1.35</v>
      </c>
      <c r="Q5" s="86" t="str">
        <f t="shared" si="4"/>
        <v>Dyllis Osei - Agyemang</v>
      </c>
      <c r="R5" s="86" t="str">
        <f t="shared" si="4"/>
        <v>Bishop's Hatfield Girls' School</v>
      </c>
      <c r="S5" s="63">
        <f t="shared" si="6"/>
        <v>146</v>
      </c>
      <c r="T5" s="391"/>
      <c r="U5" s="419"/>
      <c r="V5" s="420"/>
      <c r="W5" s="421"/>
      <c r="X5" s="390"/>
      <c r="Y5" s="267">
        <v>138</v>
      </c>
      <c r="Z5" s="268" t="s">
        <v>138</v>
      </c>
      <c r="AA5" s="277" t="s">
        <v>65</v>
      </c>
    </row>
    <row r="6" spans="1:27" ht="9.9499999999999993" customHeight="1">
      <c r="A6" s="390"/>
      <c r="B6" s="390"/>
      <c r="C6" s="394"/>
      <c r="D6" s="395"/>
      <c r="E6" s="454"/>
      <c r="F6" s="455"/>
      <c r="G6" s="455"/>
      <c r="H6" s="33" t="str">
        <f t="shared" si="7"/>
        <v>Eniola  Opaleye</v>
      </c>
      <c r="I6" s="20" t="str">
        <f t="shared" si="8"/>
        <v>Habs Girls</v>
      </c>
      <c r="J6" s="260">
        <v>208</v>
      </c>
      <c r="K6" s="261">
        <v>1.4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v>4</v>
      </c>
      <c r="P6" s="159">
        <f t="shared" si="5"/>
        <v>1.4</v>
      </c>
      <c r="Q6" s="86" t="str">
        <f t="shared" si="4"/>
        <v>Eniola  Opaleye</v>
      </c>
      <c r="R6" s="86" t="str">
        <f t="shared" si="4"/>
        <v>Habs Girls</v>
      </c>
      <c r="S6" s="63">
        <f t="shared" si="6"/>
        <v>208</v>
      </c>
      <c r="T6" s="391"/>
      <c r="U6" s="419"/>
      <c r="V6" s="420"/>
      <c r="W6" s="421"/>
      <c r="X6" s="390"/>
      <c r="Y6" s="267">
        <v>146</v>
      </c>
      <c r="Z6" s="268" t="s">
        <v>95</v>
      </c>
      <c r="AA6" s="277" t="s">
        <v>65</v>
      </c>
    </row>
    <row r="7" spans="1:27" ht="9.9499999999999993" customHeight="1">
      <c r="A7" s="390"/>
      <c r="B7" s="390"/>
      <c r="C7" s="394"/>
      <c r="D7" s="395"/>
      <c r="E7" s="454"/>
      <c r="F7" s="455"/>
      <c r="G7" s="455"/>
      <c r="H7" s="33" t="str">
        <f t="shared" si="7"/>
        <v>Phoebe Molnar</v>
      </c>
      <c r="I7" s="20" t="str">
        <f t="shared" si="8"/>
        <v>JFK</v>
      </c>
      <c r="J7" s="260">
        <v>268</v>
      </c>
      <c r="K7" s="261">
        <v>1.35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3"/>
        <v>6</v>
      </c>
      <c r="P7" s="159">
        <f t="shared" si="5"/>
        <v>1.35</v>
      </c>
      <c r="Q7" s="86" t="str">
        <f t="shared" si="4"/>
        <v>Phoebe Molnar</v>
      </c>
      <c r="R7" s="86" t="str">
        <f t="shared" si="4"/>
        <v>JFK</v>
      </c>
      <c r="S7" s="63">
        <f t="shared" si="6"/>
        <v>268</v>
      </c>
      <c r="T7" s="391"/>
      <c r="U7" s="416" t="s">
        <v>25</v>
      </c>
      <c r="V7" s="417"/>
      <c r="W7" s="418"/>
      <c r="X7" s="390"/>
      <c r="Y7" s="267">
        <v>208</v>
      </c>
      <c r="Z7" s="268" t="s">
        <v>155</v>
      </c>
      <c r="AA7" s="277" t="s">
        <v>81</v>
      </c>
    </row>
    <row r="8" spans="1:27" ht="9.9499999999999993" customHeight="1">
      <c r="A8" s="390"/>
      <c r="B8" s="390"/>
      <c r="C8" s="394"/>
      <c r="D8" s="395"/>
      <c r="E8" s="454"/>
      <c r="F8" s="455"/>
      <c r="G8" s="455"/>
      <c r="H8" s="33" t="str">
        <f t="shared" si="7"/>
        <v>Lucy Rawlings</v>
      </c>
      <c r="I8" s="20" t="str">
        <f t="shared" si="8"/>
        <v>RMS</v>
      </c>
      <c r="J8" s="260">
        <v>421</v>
      </c>
      <c r="K8" s="261">
        <v>1.4</v>
      </c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>
        <v>5</v>
      </c>
      <c r="P8" s="159">
        <f t="shared" si="5"/>
        <v>1.4</v>
      </c>
      <c r="Q8" s="86" t="str">
        <f t="shared" si="4"/>
        <v>Lucy Rawlings</v>
      </c>
      <c r="R8" s="86" t="str">
        <f t="shared" si="4"/>
        <v>RMS</v>
      </c>
      <c r="S8" s="63">
        <f t="shared" si="6"/>
        <v>421</v>
      </c>
      <c r="T8" s="391"/>
      <c r="U8" s="419"/>
      <c r="V8" s="420"/>
      <c r="W8" s="421"/>
      <c r="X8" s="390"/>
      <c r="Y8" s="267">
        <v>268</v>
      </c>
      <c r="Z8" s="268" t="s">
        <v>173</v>
      </c>
      <c r="AA8" s="277" t="s">
        <v>171</v>
      </c>
    </row>
    <row r="9" spans="1:27" ht="9.9499999999999993" customHeight="1">
      <c r="A9" s="390"/>
      <c r="B9" s="390"/>
      <c r="C9" s="394"/>
      <c r="D9" s="395"/>
      <c r="E9" s="454"/>
      <c r="F9" s="455"/>
      <c r="G9" s="455"/>
      <c r="H9" s="34" t="str">
        <f t="shared" si="7"/>
        <v>Sasha Tindall</v>
      </c>
      <c r="I9" s="21" t="str">
        <f t="shared" si="8"/>
        <v>Sandringham</v>
      </c>
      <c r="J9" s="260">
        <v>492</v>
      </c>
      <c r="K9" s="261">
        <v>1.51</v>
      </c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3"/>
        <v>1</v>
      </c>
      <c r="P9" s="159">
        <f t="shared" si="5"/>
        <v>1.51</v>
      </c>
      <c r="Q9" s="86" t="str">
        <f t="shared" si="4"/>
        <v>Sasha Tindall</v>
      </c>
      <c r="R9" s="86" t="str">
        <f t="shared" si="4"/>
        <v>Sandringham</v>
      </c>
      <c r="S9" s="63">
        <f t="shared" si="6"/>
        <v>492</v>
      </c>
      <c r="T9" s="391"/>
      <c r="U9" s="419"/>
      <c r="V9" s="420"/>
      <c r="W9" s="421"/>
      <c r="X9" s="390"/>
      <c r="Y9" s="267">
        <v>421</v>
      </c>
      <c r="Z9" s="268" t="s">
        <v>207</v>
      </c>
      <c r="AA9" s="277" t="s">
        <v>62</v>
      </c>
    </row>
    <row r="10" spans="1:27" ht="9.9499999999999993" customHeight="1">
      <c r="A10" s="390"/>
      <c r="B10" s="390"/>
      <c r="C10" s="394"/>
      <c r="D10" s="395"/>
      <c r="E10" s="454"/>
      <c r="F10" s="455"/>
      <c r="G10" s="455"/>
      <c r="H10" s="33" t="str">
        <f t="shared" si="7"/>
        <v xml:space="preserve">Ella  Marchant </v>
      </c>
      <c r="I10" s="20" t="str">
        <f t="shared" si="8"/>
        <v xml:space="preserve">St Albans Girls School </v>
      </c>
      <c r="J10" s="260">
        <v>558</v>
      </c>
      <c r="K10" s="261">
        <v>1.4</v>
      </c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>
        <f t="shared" si="3"/>
        <v>3</v>
      </c>
      <c r="P10" s="159">
        <f t="shared" si="5"/>
        <v>1.4</v>
      </c>
      <c r="Q10" s="86" t="str">
        <f t="shared" si="4"/>
        <v xml:space="preserve">Ella  Marchant </v>
      </c>
      <c r="R10" s="86" t="str">
        <f t="shared" si="4"/>
        <v xml:space="preserve">St Albans Girls School </v>
      </c>
      <c r="S10" s="63">
        <f t="shared" si="6"/>
        <v>558</v>
      </c>
      <c r="T10" s="391"/>
      <c r="U10" s="351" t="s">
        <v>24</v>
      </c>
      <c r="V10" s="352"/>
      <c r="W10" s="353"/>
      <c r="X10" s="390"/>
      <c r="Y10" s="267">
        <v>492</v>
      </c>
      <c r="Z10" s="268" t="s">
        <v>225</v>
      </c>
      <c r="AA10" s="277" t="s">
        <v>71</v>
      </c>
    </row>
    <row r="11" spans="1:27" ht="9.9499999999999993" customHeight="1">
      <c r="A11" s="390"/>
      <c r="B11" s="390"/>
      <c r="C11" s="394"/>
      <c r="D11" s="395"/>
      <c r="E11" s="454"/>
      <c r="F11" s="455"/>
      <c r="G11" s="455"/>
      <c r="H11" s="33" t="str">
        <f t="shared" si="7"/>
        <v>Rosie Hammond</v>
      </c>
      <c r="I11" s="20" t="str">
        <f t="shared" si="8"/>
        <v>St Michaels Catholic High School</v>
      </c>
      <c r="J11" s="260">
        <v>687</v>
      </c>
      <c r="K11" s="261">
        <v>1.48</v>
      </c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>
        <f t="shared" si="3"/>
        <v>2</v>
      </c>
      <c r="P11" s="159">
        <f t="shared" si="5"/>
        <v>1.48</v>
      </c>
      <c r="Q11" s="86" t="str">
        <f t="shared" si="4"/>
        <v>Rosie Hammond</v>
      </c>
      <c r="R11" s="86" t="str">
        <f t="shared" si="4"/>
        <v>St Michaels Catholic High School</v>
      </c>
      <c r="S11" s="63">
        <f t="shared" si="6"/>
        <v>687</v>
      </c>
      <c r="T11" s="391"/>
      <c r="U11" s="354"/>
      <c r="V11" s="355"/>
      <c r="W11" s="356"/>
      <c r="X11" s="390"/>
      <c r="Y11" s="267">
        <v>558</v>
      </c>
      <c r="Z11" s="268" t="s">
        <v>241</v>
      </c>
      <c r="AA11" s="277" t="s">
        <v>240</v>
      </c>
    </row>
    <row r="12" spans="1:27" ht="9.9499999999999993" customHeight="1">
      <c r="A12" s="390"/>
      <c r="B12" s="390"/>
      <c r="C12" s="394"/>
      <c r="D12" s="395"/>
      <c r="E12" s="454"/>
      <c r="F12" s="455"/>
      <c r="G12" s="455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3"/>
        <v>No Jumper</v>
      </c>
      <c r="P12" s="159">
        <f t="shared" si="5"/>
        <v>0</v>
      </c>
      <c r="Q12" s="86" t="str">
        <f t="shared" si="4"/>
        <v/>
      </c>
      <c r="R12" s="86" t="str">
        <f t="shared" si="4"/>
        <v/>
      </c>
      <c r="S12" s="63">
        <f t="shared" si="6"/>
        <v>0</v>
      </c>
      <c r="T12" s="391"/>
      <c r="U12" s="357"/>
      <c r="V12" s="358"/>
      <c r="W12" s="359"/>
      <c r="X12" s="390"/>
      <c r="Y12" s="267">
        <v>687</v>
      </c>
      <c r="Z12" s="268" t="s">
        <v>255</v>
      </c>
      <c r="AA12" s="277" t="s">
        <v>253</v>
      </c>
    </row>
    <row r="13" spans="1:27" ht="9.9499999999999993" customHeight="1">
      <c r="A13" s="390"/>
      <c r="B13" s="390"/>
      <c r="C13" s="394"/>
      <c r="D13" s="395"/>
      <c r="E13" s="454"/>
      <c r="F13" s="455"/>
      <c r="G13" s="455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3"/>
        <v>No Jumper</v>
      </c>
      <c r="P13" s="159">
        <f t="shared" si="5"/>
        <v>0</v>
      </c>
      <c r="Q13" s="86" t="str">
        <f t="shared" si="4"/>
        <v/>
      </c>
      <c r="R13" s="86" t="str">
        <f t="shared" si="4"/>
        <v/>
      </c>
      <c r="S13" s="63">
        <f t="shared" si="6"/>
        <v>0</v>
      </c>
      <c r="T13" s="391"/>
      <c r="U13" s="351"/>
      <c r="V13" s="352"/>
      <c r="W13" s="353"/>
      <c r="X13" s="390"/>
      <c r="Y13" s="267">
        <v>756</v>
      </c>
      <c r="Z13" s="268" t="s">
        <v>266</v>
      </c>
      <c r="AA13" s="277" t="s">
        <v>267</v>
      </c>
    </row>
    <row r="14" spans="1:27" ht="9.9499999999999993" customHeight="1">
      <c r="A14" s="390"/>
      <c r="B14" s="390"/>
      <c r="C14" s="394"/>
      <c r="D14" s="395"/>
      <c r="E14" s="454"/>
      <c r="F14" s="455"/>
      <c r="G14" s="455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3"/>
        <v>No Jumper</v>
      </c>
      <c r="P14" s="159">
        <f t="shared" si="5"/>
        <v>0</v>
      </c>
      <c r="Q14" s="86" t="str">
        <f t="shared" si="4"/>
        <v/>
      </c>
      <c r="R14" s="86" t="str">
        <f t="shared" si="4"/>
        <v/>
      </c>
      <c r="S14" s="63">
        <f t="shared" si="6"/>
        <v>0</v>
      </c>
      <c r="T14" s="391"/>
      <c r="U14" s="354"/>
      <c r="V14" s="355"/>
      <c r="W14" s="356"/>
      <c r="X14" s="390"/>
      <c r="Y14" s="267"/>
      <c r="Z14" s="268"/>
      <c r="AA14" s="277"/>
    </row>
    <row r="15" spans="1:27" ht="9.9499999999999993" customHeight="1">
      <c r="A15" s="390"/>
      <c r="B15" s="390"/>
      <c r="C15" s="394"/>
      <c r="D15" s="395"/>
      <c r="E15" s="454"/>
      <c r="F15" s="455"/>
      <c r="G15" s="455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3"/>
        <v>No Jumper</v>
      </c>
      <c r="P15" s="159">
        <f t="shared" si="5"/>
        <v>0</v>
      </c>
      <c r="Q15" s="86" t="str">
        <f t="shared" si="4"/>
        <v/>
      </c>
      <c r="R15" s="86" t="str">
        <f t="shared" si="4"/>
        <v/>
      </c>
      <c r="S15" s="63">
        <f t="shared" si="6"/>
        <v>0</v>
      </c>
      <c r="T15" s="391"/>
      <c r="U15" s="357"/>
      <c r="V15" s="358"/>
      <c r="W15" s="359"/>
      <c r="X15" s="390"/>
      <c r="Y15" s="267"/>
      <c r="Z15" s="268"/>
      <c r="AA15" s="277"/>
    </row>
    <row r="16" spans="1:27" ht="9.9499999999999993" customHeight="1">
      <c r="A16" s="390"/>
      <c r="B16" s="390"/>
      <c r="C16" s="394"/>
      <c r="D16" s="395"/>
      <c r="E16" s="454"/>
      <c r="F16" s="455"/>
      <c r="G16" s="455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3"/>
        <v>No Jumper</v>
      </c>
      <c r="P16" s="159">
        <f t="shared" si="5"/>
        <v>0</v>
      </c>
      <c r="Q16" s="86" t="str">
        <f t="shared" si="4"/>
        <v/>
      </c>
      <c r="R16" s="86" t="str">
        <f t="shared" si="4"/>
        <v/>
      </c>
      <c r="S16" s="63">
        <f t="shared" si="6"/>
        <v>0</v>
      </c>
      <c r="T16" s="391"/>
      <c r="U16" s="351"/>
      <c r="V16" s="352"/>
      <c r="W16" s="353"/>
      <c r="X16" s="390"/>
      <c r="Y16" s="267"/>
      <c r="Z16" s="268"/>
      <c r="AA16" s="277"/>
    </row>
    <row r="17" spans="1:27" ht="9.9499999999999993" customHeight="1">
      <c r="A17" s="390"/>
      <c r="B17" s="390"/>
      <c r="C17" s="394"/>
      <c r="D17" s="395"/>
      <c r="E17" s="454"/>
      <c r="F17" s="455"/>
      <c r="G17" s="455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3"/>
        <v>No Jumper</v>
      </c>
      <c r="P17" s="159">
        <f t="shared" si="5"/>
        <v>0</v>
      </c>
      <c r="Q17" s="86" t="str">
        <f t="shared" si="4"/>
        <v/>
      </c>
      <c r="R17" s="86" t="str">
        <f t="shared" si="4"/>
        <v/>
      </c>
      <c r="S17" s="63">
        <f t="shared" si="6"/>
        <v>0</v>
      </c>
      <c r="T17" s="391"/>
      <c r="U17" s="354"/>
      <c r="V17" s="355"/>
      <c r="W17" s="356"/>
      <c r="X17" s="390"/>
      <c r="Y17" s="267"/>
      <c r="Z17" s="268"/>
      <c r="AA17" s="277"/>
    </row>
    <row r="18" spans="1:27" ht="9.9499999999999993" customHeight="1">
      <c r="A18" s="390"/>
      <c r="B18" s="390"/>
      <c r="C18" s="394"/>
      <c r="D18" s="395"/>
      <c r="E18" s="454"/>
      <c r="F18" s="455"/>
      <c r="G18" s="455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3"/>
        <v>No Jumper</v>
      </c>
      <c r="P18" s="159">
        <f t="shared" si="5"/>
        <v>0</v>
      </c>
      <c r="Q18" s="86" t="str">
        <f t="shared" si="4"/>
        <v/>
      </c>
      <c r="R18" s="86" t="str">
        <f t="shared" si="4"/>
        <v/>
      </c>
      <c r="S18" s="63">
        <f t="shared" si="6"/>
        <v>0</v>
      </c>
      <c r="T18" s="391"/>
      <c r="U18" s="357"/>
      <c r="V18" s="358"/>
      <c r="W18" s="359"/>
      <c r="X18" s="390"/>
      <c r="Y18" s="267"/>
      <c r="Z18" s="268"/>
      <c r="AA18" s="277"/>
    </row>
    <row r="19" spans="1:27" ht="9.9499999999999993" customHeight="1">
      <c r="A19" s="390"/>
      <c r="B19" s="390"/>
      <c r="C19" s="394"/>
      <c r="D19" s="395"/>
      <c r="E19" s="454"/>
      <c r="F19" s="455"/>
      <c r="G19" s="455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3"/>
        <v>No Jumper</v>
      </c>
      <c r="P19" s="159">
        <f t="shared" si="5"/>
        <v>0</v>
      </c>
      <c r="Q19" s="86" t="str">
        <f t="shared" si="4"/>
        <v/>
      </c>
      <c r="R19" s="86" t="str">
        <f t="shared" si="4"/>
        <v/>
      </c>
      <c r="S19" s="63">
        <f t="shared" si="6"/>
        <v>0</v>
      </c>
      <c r="T19" s="391"/>
      <c r="U19" s="351"/>
      <c r="V19" s="352"/>
      <c r="W19" s="353"/>
      <c r="X19" s="390"/>
      <c r="Y19" s="267"/>
      <c r="Z19" s="268"/>
      <c r="AA19" s="277"/>
    </row>
    <row r="20" spans="1:27" ht="9.9499999999999993" customHeight="1">
      <c r="A20" s="390"/>
      <c r="B20" s="390"/>
      <c r="C20" s="394"/>
      <c r="D20" s="395"/>
      <c r="E20" s="454"/>
      <c r="F20" s="455"/>
      <c r="G20" s="455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3"/>
        <v>No Jumper</v>
      </c>
      <c r="P20" s="159">
        <f t="shared" si="5"/>
        <v>0</v>
      </c>
      <c r="Q20" s="86" t="str">
        <f t="shared" si="4"/>
        <v/>
      </c>
      <c r="R20" s="86" t="str">
        <f t="shared" si="4"/>
        <v/>
      </c>
      <c r="S20" s="63">
        <f t="shared" si="6"/>
        <v>0</v>
      </c>
      <c r="T20" s="391"/>
      <c r="U20" s="354"/>
      <c r="V20" s="355"/>
      <c r="W20" s="356"/>
      <c r="X20" s="390"/>
      <c r="Y20" s="267"/>
      <c r="Z20" s="268"/>
      <c r="AA20" s="277"/>
    </row>
    <row r="21" spans="1:27" ht="9.9499999999999993" customHeight="1">
      <c r="A21" s="390"/>
      <c r="B21" s="390"/>
      <c r="C21" s="394"/>
      <c r="D21" s="395"/>
      <c r="E21" s="454"/>
      <c r="F21" s="455"/>
      <c r="G21" s="455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3"/>
        <v>No Jumper</v>
      </c>
      <c r="P21" s="159">
        <f t="shared" si="5"/>
        <v>0</v>
      </c>
      <c r="Q21" s="86" t="str">
        <f t="shared" si="4"/>
        <v/>
      </c>
      <c r="R21" s="86" t="str">
        <f t="shared" si="4"/>
        <v/>
      </c>
      <c r="S21" s="63">
        <f t="shared" si="6"/>
        <v>0</v>
      </c>
      <c r="T21" s="391"/>
      <c r="U21" s="357"/>
      <c r="V21" s="358"/>
      <c r="W21" s="359"/>
      <c r="X21" s="390"/>
      <c r="Y21" s="267"/>
      <c r="Z21" s="268"/>
      <c r="AA21" s="277"/>
    </row>
    <row r="22" spans="1:27" ht="9.9499999999999993" customHeight="1">
      <c r="A22" s="390"/>
      <c r="B22" s="390"/>
      <c r="C22" s="394"/>
      <c r="D22" s="395"/>
      <c r="E22" s="454"/>
      <c r="F22" s="455"/>
      <c r="G22" s="455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3"/>
        <v>No Jumper</v>
      </c>
      <c r="P22" s="159">
        <f t="shared" si="5"/>
        <v>0</v>
      </c>
      <c r="Q22" s="86" t="str">
        <f t="shared" si="4"/>
        <v/>
      </c>
      <c r="R22" s="86" t="str">
        <f t="shared" si="4"/>
        <v/>
      </c>
      <c r="S22" s="63">
        <f t="shared" si="6"/>
        <v>0</v>
      </c>
      <c r="T22" s="391"/>
      <c r="U22" s="360"/>
      <c r="V22" s="361"/>
      <c r="W22" s="362"/>
      <c r="X22" s="390"/>
      <c r="Y22" s="267"/>
      <c r="Z22" s="268"/>
      <c r="AA22" s="277"/>
    </row>
    <row r="23" spans="1:27" ht="9.9499999999999993" customHeight="1">
      <c r="A23" s="390"/>
      <c r="B23" s="390"/>
      <c r="C23" s="394"/>
      <c r="D23" s="395"/>
      <c r="E23" s="454"/>
      <c r="F23" s="455"/>
      <c r="G23" s="455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3"/>
        <v>No Jumper</v>
      </c>
      <c r="P23" s="159">
        <f t="shared" si="5"/>
        <v>0</v>
      </c>
      <c r="Q23" s="86" t="str">
        <f t="shared" si="4"/>
        <v/>
      </c>
      <c r="R23" s="86" t="str">
        <f t="shared" si="4"/>
        <v/>
      </c>
      <c r="S23" s="63">
        <f t="shared" si="6"/>
        <v>0</v>
      </c>
      <c r="T23" s="391"/>
      <c r="U23" s="363"/>
      <c r="V23" s="364"/>
      <c r="W23" s="365"/>
      <c r="X23" s="390"/>
      <c r="Y23" s="267"/>
      <c r="Z23" s="268"/>
      <c r="AA23" s="277"/>
    </row>
    <row r="24" spans="1:27" ht="9.9499999999999993" customHeight="1">
      <c r="A24" s="390"/>
      <c r="B24" s="390"/>
      <c r="C24" s="394"/>
      <c r="D24" s="395"/>
      <c r="E24" s="454"/>
      <c r="F24" s="455"/>
      <c r="G24" s="455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3"/>
        <v>No Jumper</v>
      </c>
      <c r="P24" s="159">
        <f t="shared" si="5"/>
        <v>0</v>
      </c>
      <c r="Q24" s="86" t="str">
        <f t="shared" si="4"/>
        <v/>
      </c>
      <c r="R24" s="86" t="str">
        <f t="shared" si="4"/>
        <v/>
      </c>
      <c r="S24" s="63">
        <f t="shared" si="6"/>
        <v>0</v>
      </c>
      <c r="T24" s="391"/>
      <c r="U24" s="366"/>
      <c r="V24" s="367"/>
      <c r="W24" s="368"/>
      <c r="X24" s="390"/>
      <c r="Y24" s="267"/>
      <c r="Z24" s="268"/>
      <c r="AA24" s="277"/>
    </row>
    <row r="25" spans="1:27" ht="9.9499999999999993" customHeight="1">
      <c r="A25" s="390"/>
      <c r="B25" s="390"/>
      <c r="C25" s="394"/>
      <c r="D25" s="395"/>
      <c r="E25" s="454"/>
      <c r="F25" s="455"/>
      <c r="G25" s="455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3"/>
        <v>No Jumper</v>
      </c>
      <c r="P25" s="159">
        <f t="shared" si="5"/>
        <v>0</v>
      </c>
      <c r="Q25" s="86" t="str">
        <f t="shared" si="4"/>
        <v/>
      </c>
      <c r="R25" s="86" t="str">
        <f t="shared" si="4"/>
        <v/>
      </c>
      <c r="S25" s="63">
        <f t="shared" si="6"/>
        <v>0</v>
      </c>
      <c r="T25" s="391"/>
      <c r="U25" s="422"/>
      <c r="V25" s="423"/>
      <c r="W25" s="424"/>
      <c r="X25" s="390"/>
      <c r="Y25" s="267"/>
      <c r="Z25" s="268"/>
      <c r="AA25" s="277"/>
    </row>
    <row r="26" spans="1:27" ht="9.9499999999999993" customHeight="1">
      <c r="A26" s="390"/>
      <c r="B26" s="390"/>
      <c r="C26" s="394"/>
      <c r="D26" s="395"/>
      <c r="E26" s="454"/>
      <c r="F26" s="455"/>
      <c r="G26" s="455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3"/>
        <v>No Jumper</v>
      </c>
      <c r="P26" s="159">
        <f t="shared" si="5"/>
        <v>0</v>
      </c>
      <c r="Q26" s="86" t="str">
        <f t="shared" si="4"/>
        <v/>
      </c>
      <c r="R26" s="86" t="str">
        <f t="shared" si="4"/>
        <v/>
      </c>
      <c r="S26" s="63">
        <f t="shared" si="6"/>
        <v>0</v>
      </c>
      <c r="T26" s="391"/>
      <c r="U26" s="422"/>
      <c r="V26" s="423"/>
      <c r="W26" s="424"/>
      <c r="X26" s="390"/>
      <c r="Y26" s="267"/>
      <c r="Z26" s="268"/>
      <c r="AA26" s="277"/>
    </row>
    <row r="27" spans="1:27" ht="9.9499999999999993" customHeight="1">
      <c r="A27" s="390"/>
      <c r="B27" s="390"/>
      <c r="C27" s="394"/>
      <c r="D27" s="395"/>
      <c r="E27" s="454"/>
      <c r="F27" s="455"/>
      <c r="G27" s="455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3"/>
        <v>No Jumper</v>
      </c>
      <c r="P27" s="159">
        <f t="shared" si="5"/>
        <v>0</v>
      </c>
      <c r="Q27" s="86" t="str">
        <f t="shared" si="4"/>
        <v/>
      </c>
      <c r="R27" s="86" t="str">
        <f t="shared" si="4"/>
        <v/>
      </c>
      <c r="S27" s="63">
        <f t="shared" si="6"/>
        <v>0</v>
      </c>
      <c r="T27" s="391"/>
      <c r="U27" s="422"/>
      <c r="V27" s="423"/>
      <c r="W27" s="424"/>
      <c r="X27" s="390"/>
      <c r="Y27" s="267"/>
      <c r="Z27" s="268"/>
      <c r="AA27" s="277"/>
    </row>
    <row r="28" spans="1:27" ht="9.9499999999999993" customHeight="1">
      <c r="A28" s="390"/>
      <c r="B28" s="390"/>
      <c r="C28" s="394"/>
      <c r="D28" s="395"/>
      <c r="E28" s="454"/>
      <c r="F28" s="455"/>
      <c r="G28" s="455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3"/>
        <v>No Jumper</v>
      </c>
      <c r="P28" s="159">
        <f t="shared" si="5"/>
        <v>0</v>
      </c>
      <c r="Q28" s="86" t="str">
        <f t="shared" si="4"/>
        <v/>
      </c>
      <c r="R28" s="86" t="str">
        <f t="shared" si="4"/>
        <v/>
      </c>
      <c r="S28" s="63">
        <f t="shared" si="6"/>
        <v>0</v>
      </c>
      <c r="T28" s="391"/>
      <c r="U28" s="422"/>
      <c r="V28" s="423"/>
      <c r="W28" s="424"/>
      <c r="X28" s="390"/>
      <c r="Y28" s="267"/>
      <c r="Z28" s="268"/>
      <c r="AA28" s="277"/>
    </row>
    <row r="29" spans="1:27" ht="9.9499999999999993" customHeight="1">
      <c r="A29" s="390"/>
      <c r="B29" s="390"/>
      <c r="C29" s="394"/>
      <c r="D29" s="395"/>
      <c r="E29" s="454"/>
      <c r="F29" s="455"/>
      <c r="G29" s="455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3"/>
        <v>No Jumper</v>
      </c>
      <c r="P29" s="159">
        <f t="shared" si="5"/>
        <v>0</v>
      </c>
      <c r="Q29" s="86" t="str">
        <f t="shared" si="4"/>
        <v/>
      </c>
      <c r="R29" s="86" t="str">
        <f t="shared" si="4"/>
        <v/>
      </c>
      <c r="S29" s="63">
        <f t="shared" si="6"/>
        <v>0</v>
      </c>
      <c r="T29" s="391"/>
      <c r="U29" s="422"/>
      <c r="V29" s="423"/>
      <c r="W29" s="424"/>
      <c r="X29" s="390"/>
      <c r="Y29" s="267"/>
      <c r="Z29" s="268"/>
      <c r="AA29" s="277"/>
    </row>
    <row r="30" spans="1:27" ht="9.9499999999999993" customHeight="1" thickBot="1">
      <c r="A30" s="390"/>
      <c r="B30" s="390"/>
      <c r="C30" s="394"/>
      <c r="D30" s="395"/>
      <c r="E30" s="454"/>
      <c r="F30" s="455"/>
      <c r="G30" s="455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3"/>
        <v>No Jumper</v>
      </c>
      <c r="P30" s="159">
        <f t="shared" si="5"/>
        <v>0</v>
      </c>
      <c r="Q30" s="86" t="str">
        <f t="shared" si="4"/>
        <v/>
      </c>
      <c r="R30" s="86" t="str">
        <f t="shared" si="4"/>
        <v/>
      </c>
      <c r="S30" s="63">
        <f t="shared" si="6"/>
        <v>0</v>
      </c>
      <c r="T30" s="391"/>
      <c r="U30" s="425"/>
      <c r="V30" s="426"/>
      <c r="W30" s="427"/>
      <c r="X30" s="390"/>
      <c r="Y30" s="267"/>
      <c r="Z30" s="268"/>
      <c r="AA30" s="277"/>
    </row>
    <row r="31" spans="1:27" ht="9.9499999999999993" customHeight="1">
      <c r="A31" s="390"/>
      <c r="B31" s="390"/>
      <c r="C31" s="394"/>
      <c r="D31" s="395"/>
      <c r="E31" s="454"/>
      <c r="F31" s="455"/>
      <c r="G31" s="455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3"/>
        <v>No Jumper</v>
      </c>
      <c r="P31" s="159">
        <f t="shared" si="5"/>
        <v>0</v>
      </c>
      <c r="Q31" s="86" t="str">
        <f t="shared" si="4"/>
        <v/>
      </c>
      <c r="R31" s="86" t="str">
        <f t="shared" si="4"/>
        <v/>
      </c>
      <c r="S31" s="63">
        <f t="shared" si="6"/>
        <v>0</v>
      </c>
      <c r="T31" s="391"/>
      <c r="U31" s="458"/>
      <c r="V31" s="458"/>
      <c r="W31" s="458"/>
      <c r="X31" s="390"/>
      <c r="Y31" s="267"/>
      <c r="Z31" s="268"/>
      <c r="AA31" s="277"/>
    </row>
    <row r="32" spans="1:27" ht="9.9499999999999993" customHeight="1">
      <c r="A32" s="390"/>
      <c r="B32" s="390"/>
      <c r="C32" s="394"/>
      <c r="D32" s="395"/>
      <c r="E32" s="454"/>
      <c r="F32" s="455"/>
      <c r="G32" s="455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3"/>
        <v>No Jumper</v>
      </c>
      <c r="P32" s="159">
        <f t="shared" si="5"/>
        <v>0</v>
      </c>
      <c r="Q32" s="86" t="str">
        <f t="shared" si="4"/>
        <v/>
      </c>
      <c r="R32" s="86" t="str">
        <f t="shared" si="4"/>
        <v/>
      </c>
      <c r="S32" s="63">
        <f t="shared" si="6"/>
        <v>0</v>
      </c>
      <c r="T32" s="391"/>
      <c r="U32" s="459"/>
      <c r="V32" s="459"/>
      <c r="W32" s="459"/>
      <c r="X32" s="390"/>
      <c r="Y32" s="267"/>
      <c r="Z32" s="268"/>
      <c r="AA32" s="277"/>
    </row>
    <row r="33" spans="1:28" ht="9.9499999999999993" customHeight="1">
      <c r="A33" s="390"/>
      <c r="B33" s="390"/>
      <c r="C33" s="394"/>
      <c r="D33" s="395"/>
      <c r="E33" s="454"/>
      <c r="F33" s="455"/>
      <c r="G33" s="455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3"/>
        <v>No Jumper</v>
      </c>
      <c r="P33" s="159">
        <f t="shared" si="5"/>
        <v>0</v>
      </c>
      <c r="Q33" s="86" t="str">
        <f t="shared" si="4"/>
        <v/>
      </c>
      <c r="R33" s="86" t="str">
        <f t="shared" si="4"/>
        <v/>
      </c>
      <c r="S33" s="63">
        <f t="shared" si="6"/>
        <v>0</v>
      </c>
      <c r="T33" s="391"/>
      <c r="U33" s="459"/>
      <c r="V33" s="459"/>
      <c r="W33" s="459"/>
      <c r="X33" s="390"/>
      <c r="Y33" s="267"/>
      <c r="Z33" s="268"/>
      <c r="AA33" s="277"/>
    </row>
    <row r="34" spans="1:28" ht="9.9499999999999993" customHeight="1" thickBot="1">
      <c r="A34" s="390"/>
      <c r="B34" s="390"/>
      <c r="C34" s="394"/>
      <c r="D34" s="395"/>
      <c r="E34" s="456"/>
      <c r="F34" s="457"/>
      <c r="G34" s="457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3"/>
        <v>No Jumper</v>
      </c>
      <c r="P34" s="160">
        <f t="shared" si="5"/>
        <v>0</v>
      </c>
      <c r="Q34" s="88" t="str">
        <f t="shared" si="4"/>
        <v/>
      </c>
      <c r="R34" s="88" t="str">
        <f t="shared" si="4"/>
        <v/>
      </c>
      <c r="S34" s="68">
        <f t="shared" si="6"/>
        <v>0</v>
      </c>
      <c r="T34" s="391"/>
      <c r="U34" s="459"/>
      <c r="V34" s="459"/>
      <c r="W34" s="459"/>
      <c r="X34" s="390"/>
      <c r="Y34" s="270"/>
      <c r="Z34" s="271"/>
      <c r="AA34" s="278"/>
    </row>
    <row r="35" spans="1:28" ht="9.9499999999999993" customHeight="1">
      <c r="A35" s="390"/>
      <c r="B35" s="390"/>
      <c r="C35" s="394"/>
      <c r="D35" s="395"/>
      <c r="E35" s="439" t="s">
        <v>7</v>
      </c>
      <c r="F35" s="440"/>
      <c r="G35" s="163">
        <v>1</v>
      </c>
      <c r="H35" s="96" t="str">
        <f>IFERROR(VLOOKUP($G35,$O$3:$S$34,3,0),"")</f>
        <v>Sasha Tindall</v>
      </c>
      <c r="I35" s="225" t="str">
        <f>IFERROR(VLOOKUP($G35,$O$3:$S$34,4,0),"")</f>
        <v>Sandringham</v>
      </c>
      <c r="J35" s="97">
        <f>IFERROR(VLOOKUP($G35,$O$3:$S$34,5,0),"")</f>
        <v>492</v>
      </c>
      <c r="K35" s="109">
        <f t="shared" ref="K35:K44" si="9">IFERROR(VLOOKUP($G35,$O$3:$S$34,2,0),0)</f>
        <v>1.51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3" t="s">
        <v>33</v>
      </c>
      <c r="P35" s="161"/>
      <c r="Q35" s="29"/>
      <c r="R35" s="29"/>
      <c r="S35" s="29"/>
      <c r="T35" s="391"/>
      <c r="U35" s="459"/>
      <c r="V35" s="459"/>
      <c r="W35" s="459"/>
      <c r="X35" s="390"/>
      <c r="Y35" s="460"/>
      <c r="Z35" s="460"/>
      <c r="AA35" s="460"/>
    </row>
    <row r="36" spans="1:28" ht="9.9499999999999993" customHeight="1">
      <c r="A36" s="390"/>
      <c r="B36" s="390"/>
      <c r="C36" s="394"/>
      <c r="D36" s="395"/>
      <c r="E36" s="441"/>
      <c r="F36" s="442"/>
      <c r="G36" s="164">
        <v>2</v>
      </c>
      <c r="H36" s="168" t="str">
        <f t="shared" ref="H36:H46" si="10">IFERROR(VLOOKUP($G36,$O$3:$S$34,3,0),"")</f>
        <v>Rosie Hammond</v>
      </c>
      <c r="I36" s="228" t="str">
        <f t="shared" ref="I36:I46" si="11">IFERROR(VLOOKUP($G36,$O$3:$S$34,4,0),"")</f>
        <v>St Michaels Catholic High School</v>
      </c>
      <c r="J36" s="103">
        <f t="shared" ref="J36:J46" si="12">IFERROR(VLOOKUP($G36,$O$3:$S$34,5,0),"")</f>
        <v>687</v>
      </c>
      <c r="K36" s="166">
        <f t="shared" si="9"/>
        <v>1.48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4"/>
      <c r="P36" s="161"/>
      <c r="Q36" s="29"/>
      <c r="R36" s="29"/>
      <c r="S36" s="29"/>
      <c r="T36" s="391"/>
      <c r="U36" s="459"/>
      <c r="V36" s="459"/>
      <c r="W36" s="459"/>
      <c r="X36" s="390"/>
      <c r="Y36" s="391"/>
      <c r="Z36" s="391"/>
      <c r="AA36" s="391"/>
    </row>
    <row r="37" spans="1:28" ht="9.9499999999999993" customHeight="1" thickBot="1">
      <c r="A37" s="390"/>
      <c r="B37" s="390"/>
      <c r="C37" s="394"/>
      <c r="D37" s="395"/>
      <c r="E37" s="441"/>
      <c r="F37" s="442"/>
      <c r="G37" s="165">
        <v>3</v>
      </c>
      <c r="H37" s="105" t="str">
        <f t="shared" si="10"/>
        <v xml:space="preserve">Ella  Marchant </v>
      </c>
      <c r="I37" s="229" t="str">
        <f t="shared" si="11"/>
        <v xml:space="preserve">St Albans Girls School </v>
      </c>
      <c r="J37" s="104">
        <f t="shared" si="12"/>
        <v>558</v>
      </c>
      <c r="K37" s="167">
        <f t="shared" si="9"/>
        <v>1.4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5"/>
      <c r="P37" s="161"/>
      <c r="Q37" s="29"/>
      <c r="R37" s="29"/>
      <c r="S37" s="29"/>
      <c r="T37" s="391"/>
      <c r="U37" s="459"/>
      <c r="V37" s="459"/>
      <c r="W37" s="459"/>
      <c r="X37" s="390"/>
      <c r="Y37" s="391"/>
      <c r="Z37" s="391"/>
      <c r="AA37" s="391"/>
    </row>
    <row r="38" spans="1:28" ht="9.9499999999999993" customHeight="1">
      <c r="A38" s="390"/>
      <c r="B38" s="390"/>
      <c r="C38" s="394"/>
      <c r="D38" s="395"/>
      <c r="E38" s="441"/>
      <c r="F38" s="442"/>
      <c r="G38" s="76">
        <v>4</v>
      </c>
      <c r="H38" s="169" t="str">
        <f t="shared" si="10"/>
        <v>Eniola  Opaleye</v>
      </c>
      <c r="I38" s="62" t="str">
        <f t="shared" si="11"/>
        <v>Habs Girls</v>
      </c>
      <c r="J38" s="59">
        <f t="shared" si="12"/>
        <v>208</v>
      </c>
      <c r="K38" s="4">
        <f t="shared" si="9"/>
        <v>1.4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61" t="str">
        <f ca="1">Entries!A1</f>
        <v>U15 Girls</v>
      </c>
      <c r="P38" s="161"/>
      <c r="Q38" s="29"/>
      <c r="R38" s="29"/>
      <c r="S38" s="29"/>
      <c r="T38" s="391"/>
      <c r="U38" s="459"/>
      <c r="V38" s="459"/>
      <c r="W38" s="459"/>
      <c r="X38" s="390"/>
      <c r="Y38" s="391"/>
      <c r="Z38" s="391"/>
      <c r="AA38" s="391"/>
    </row>
    <row r="39" spans="1:28" ht="9.9499999999999993" customHeight="1">
      <c r="A39" s="390"/>
      <c r="B39" s="390"/>
      <c r="C39" s="394"/>
      <c r="D39" s="395"/>
      <c r="E39" s="441"/>
      <c r="F39" s="442"/>
      <c r="G39" s="76">
        <v>5</v>
      </c>
      <c r="H39" s="169" t="str">
        <f t="shared" si="10"/>
        <v>Lucy Rawlings</v>
      </c>
      <c r="I39" s="62" t="str">
        <f t="shared" si="11"/>
        <v>RMS</v>
      </c>
      <c r="J39" s="59">
        <f t="shared" si="12"/>
        <v>421</v>
      </c>
      <c r="K39" s="4">
        <f t="shared" si="9"/>
        <v>1.4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62"/>
      <c r="P39" s="161"/>
      <c r="Q39" s="29"/>
      <c r="R39" s="29"/>
      <c r="S39" s="29"/>
      <c r="T39" s="391"/>
      <c r="U39" s="459"/>
      <c r="V39" s="459"/>
      <c r="W39" s="459"/>
      <c r="X39" s="390"/>
      <c r="Y39" s="391"/>
      <c r="Z39" s="391"/>
      <c r="AA39" s="391"/>
    </row>
    <row r="40" spans="1:28" ht="9.9499999999999993" customHeight="1">
      <c r="A40" s="390"/>
      <c r="B40" s="390"/>
      <c r="C40" s="394"/>
      <c r="D40" s="395"/>
      <c r="E40" s="441"/>
      <c r="F40" s="442"/>
      <c r="G40" s="76" t="s">
        <v>284</v>
      </c>
      <c r="H40" s="169" t="s">
        <v>95</v>
      </c>
      <c r="I40" s="62" t="s">
        <v>65</v>
      </c>
      <c r="J40" s="59">
        <v>146</v>
      </c>
      <c r="K40" s="4">
        <v>1.35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62"/>
      <c r="P40" s="161"/>
      <c r="Q40" s="29"/>
      <c r="R40" s="29"/>
      <c r="S40" s="29"/>
      <c r="T40" s="391"/>
      <c r="U40" s="459"/>
      <c r="V40" s="459"/>
      <c r="W40" s="459"/>
      <c r="X40" s="390"/>
      <c r="Y40" s="391"/>
      <c r="Z40" s="391"/>
      <c r="AA40" s="391"/>
    </row>
    <row r="41" spans="1:28" ht="9.9499999999999993" customHeight="1">
      <c r="A41" s="390"/>
      <c r="B41" s="390"/>
      <c r="C41" s="394"/>
      <c r="D41" s="395"/>
      <c r="E41" s="441"/>
      <c r="F41" s="442"/>
      <c r="G41" s="76" t="s">
        <v>284</v>
      </c>
      <c r="H41" s="169" t="s">
        <v>173</v>
      </c>
      <c r="I41" s="62" t="s">
        <v>171</v>
      </c>
      <c r="J41" s="59">
        <v>268</v>
      </c>
      <c r="K41" s="4">
        <v>1.35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62"/>
      <c r="P41" s="161"/>
      <c r="Q41" s="29"/>
      <c r="R41" s="29"/>
      <c r="S41" s="29"/>
      <c r="T41" s="391"/>
      <c r="U41" s="459"/>
      <c r="V41" s="459"/>
      <c r="W41" s="459"/>
      <c r="X41" s="390"/>
      <c r="Y41" s="391"/>
      <c r="Z41" s="391"/>
      <c r="AA41" s="391"/>
    </row>
    <row r="42" spans="1:28" ht="9.9499999999999993" customHeight="1" thickBot="1">
      <c r="A42" s="390"/>
      <c r="B42" s="390"/>
      <c r="C42" s="396"/>
      <c r="D42" s="397"/>
      <c r="E42" s="441"/>
      <c r="F42" s="442"/>
      <c r="G42" s="76">
        <v>8</v>
      </c>
      <c r="H42" s="169" t="str">
        <f t="shared" si="10"/>
        <v>Isla Doubal</v>
      </c>
      <c r="I42" s="62" t="str">
        <f t="shared" si="11"/>
        <v>Berkhamsted</v>
      </c>
      <c r="J42" s="59">
        <f t="shared" si="12"/>
        <v>130</v>
      </c>
      <c r="K42" s="4">
        <f t="shared" si="9"/>
        <v>1.35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62"/>
      <c r="P42" s="161"/>
      <c r="Q42" s="29"/>
      <c r="R42" s="29"/>
      <c r="S42" s="29"/>
      <c r="T42" s="391"/>
      <c r="U42" s="459"/>
      <c r="V42" s="459"/>
      <c r="W42" s="459"/>
      <c r="X42" s="390"/>
      <c r="Y42" s="391"/>
      <c r="Z42" s="391"/>
      <c r="AA42" s="391"/>
    </row>
    <row r="43" spans="1:28" ht="9.9499999999999993" customHeight="1" thickBot="1">
      <c r="A43" s="390"/>
      <c r="B43" s="390"/>
      <c r="C43" s="331" t="s">
        <v>18</v>
      </c>
      <c r="D43" s="332"/>
      <c r="E43" s="441"/>
      <c r="F43" s="442"/>
      <c r="G43" s="76">
        <v>9</v>
      </c>
      <c r="H43" s="169" t="str">
        <f t="shared" si="10"/>
        <v>Maisie Smith</v>
      </c>
      <c r="I43" s="62" t="str">
        <f t="shared" si="11"/>
        <v>Beaumont</v>
      </c>
      <c r="J43" s="59">
        <f t="shared" si="12"/>
        <v>70</v>
      </c>
      <c r="K43" s="4">
        <f t="shared" si="9"/>
        <v>1.3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62"/>
      <c r="P43" s="161"/>
      <c r="T43" s="391"/>
      <c r="U43" s="459"/>
      <c r="V43" s="459"/>
      <c r="W43" s="459"/>
      <c r="X43" s="390"/>
      <c r="Y43" s="391"/>
      <c r="Z43" s="391"/>
      <c r="AA43" s="391"/>
    </row>
    <row r="44" spans="1:28" ht="9.9499999999999993" customHeight="1">
      <c r="A44" s="390"/>
      <c r="B44" s="390"/>
      <c r="C44" s="106" t="s">
        <v>15</v>
      </c>
      <c r="D44" s="273">
        <v>1.67</v>
      </c>
      <c r="E44" s="441"/>
      <c r="F44" s="442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62"/>
      <c r="P44" s="161"/>
      <c r="T44" s="391"/>
      <c r="U44" s="459"/>
      <c r="V44" s="459"/>
      <c r="W44" s="459"/>
      <c r="X44" s="390"/>
      <c r="Y44" s="391"/>
      <c r="Z44" s="391"/>
      <c r="AA44" s="391"/>
    </row>
    <row r="45" spans="1:28" ht="9.9499999999999993" customHeight="1">
      <c r="A45" s="390"/>
      <c r="B45" s="390"/>
      <c r="C45" s="107" t="s">
        <v>17</v>
      </c>
      <c r="D45" s="274">
        <v>1.65</v>
      </c>
      <c r="E45" s="441"/>
      <c r="F45" s="442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62"/>
      <c r="P45" s="161"/>
      <c r="T45" s="391"/>
      <c r="U45" s="459"/>
      <c r="V45" s="459"/>
      <c r="W45" s="459"/>
      <c r="X45" s="390"/>
      <c r="Y45" s="391"/>
      <c r="Z45" s="391"/>
      <c r="AA45" s="391"/>
    </row>
    <row r="46" spans="1:28" ht="9.9499999999999993" customHeight="1" thickBot="1">
      <c r="A46" s="390"/>
      <c r="B46" s="390"/>
      <c r="C46" s="108" t="s">
        <v>16</v>
      </c>
      <c r="D46" s="275">
        <v>1.59</v>
      </c>
      <c r="E46" s="443"/>
      <c r="F46" s="444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63"/>
      <c r="P46" s="161"/>
      <c r="T46" s="391"/>
      <c r="U46" s="459"/>
      <c r="V46" s="459"/>
      <c r="W46" s="459"/>
      <c r="X46" s="390"/>
      <c r="Y46" s="391"/>
      <c r="Z46" s="391"/>
      <c r="AA46" s="391"/>
    </row>
    <row r="47" spans="1:28" ht="9.9499999999999993" customHeight="1" thickBot="1">
      <c r="Y47" s="328" t="s">
        <v>49</v>
      </c>
      <c r="Z47" s="329" t="s">
        <v>48</v>
      </c>
      <c r="AA47" s="330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C43:D43"/>
    <mergeCell ref="O38:O46"/>
    <mergeCell ref="C2:D42"/>
    <mergeCell ref="U16:W18"/>
    <mergeCell ref="U19:W21"/>
    <mergeCell ref="U22:W24"/>
    <mergeCell ref="U25:W27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E3:G34"/>
    <mergeCell ref="U4:W6"/>
    <mergeCell ref="U7:W9"/>
    <mergeCell ref="U10:W12"/>
    <mergeCell ref="U13:W15"/>
    <mergeCell ref="U31:W46"/>
    <mergeCell ref="U28:W30"/>
    <mergeCell ref="E35:F46"/>
    <mergeCell ref="O35:O37"/>
  </mergeCells>
  <phoneticPr fontId="11" type="noConversion"/>
  <conditionalFormatting sqref="O3:O34">
    <cfRule type="cellIs" dxfId="89" priority="4" operator="between">
      <formula>2.9</formula>
      <formula>3.1</formula>
    </cfRule>
    <cfRule type="cellIs" dxfId="88" priority="5" operator="between">
      <formula>1.9</formula>
      <formula>2.1</formula>
    </cfRule>
    <cfRule type="cellIs" dxfId="87" priority="6" operator="between">
      <formula>0.9</formula>
      <formula>1.1</formula>
    </cfRule>
  </conditionalFormatting>
  <conditionalFormatting sqref="G35:G46">
    <cfRule type="cellIs" dxfId="86" priority="1" operator="between">
      <formula>2.9</formula>
      <formula>3.1</formula>
    </cfRule>
    <cfRule type="cellIs" dxfId="85" priority="2" operator="between">
      <formula>1.9</formula>
      <formula>2.1</formula>
    </cfRule>
    <cfRule type="cellIs" dxfId="8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Entries</vt:lpstr>
      <vt:lpstr>Results</vt:lpstr>
      <vt:lpstr>Hurdles</vt:lpstr>
      <vt:lpstr>100m</vt:lpstr>
      <vt:lpstr>200m</vt:lpstr>
      <vt:lpstr>300m</vt:lpstr>
      <vt:lpstr>800m</vt:lpstr>
      <vt:lpstr>1500m</vt:lpstr>
      <vt:lpstr>High Jump</vt:lpstr>
      <vt:lpstr>Long Jump</vt:lpstr>
      <vt:lpstr>Triple Jump</vt:lpstr>
      <vt:lpstr>Pole Vault</vt:lpstr>
      <vt:lpstr>Shot Put</vt:lpstr>
      <vt:lpstr>Discus</vt:lpstr>
      <vt:lpstr>Javelin</vt:lpstr>
      <vt:lpstr>Hammer</vt:lpstr>
      <vt:lpstr>3000m</vt:lpstr>
      <vt:lpstr>Steeplechase</vt:lpstr>
      <vt:lpstr>400m</vt:lpstr>
      <vt:lpstr>400m Hurdles</vt:lpstr>
      <vt:lpstr>'100m'!Print_Area</vt:lpstr>
      <vt:lpstr>'1500m'!Print_Area</vt:lpstr>
      <vt:lpstr>'200m'!Print_Area</vt:lpstr>
      <vt:lpstr>'300m'!Print_Area</vt:lpstr>
      <vt:lpstr>'800m'!Print_Area</vt:lpstr>
      <vt:lpstr>Hurdles!Print_Area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2023-06-10T15:56:56Z</cp:lastPrinted>
  <dcterms:created xsi:type="dcterms:W3CDTF">2016-05-12T19:38:28Z</dcterms:created>
  <dcterms:modified xsi:type="dcterms:W3CDTF">2023-06-19T15:42:41Z</dcterms:modified>
</cp:coreProperties>
</file>