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thletics Web Site\documents\athletics\athletics_track_field\"/>
    </mc:Choice>
  </mc:AlternateContent>
  <bookViews>
    <workbookView xWindow="0" yWindow="0" windowWidth="26550" windowHeight="10200" tabRatio="824" activeTab="2"/>
  </bookViews>
  <sheets>
    <sheet name="Entries" sheetId="37" r:id="rId1"/>
    <sheet name="Results" sheetId="36" r:id="rId2"/>
    <sheet name="80m Hurdles" sheetId="73" r:id="rId3"/>
    <sheet name="100m" sheetId="1" r:id="rId4"/>
    <sheet name="200m" sheetId="74" r:id="rId5"/>
    <sheet name="300m" sheetId="75" r:id="rId6"/>
    <sheet name="800m" sheetId="71" r:id="rId7"/>
    <sheet name="1500m" sheetId="46" r:id="rId8"/>
    <sheet name="Long Jump" sheetId="54" r:id="rId9"/>
    <sheet name="Triple Jump" sheetId="55" r:id="rId10"/>
    <sheet name="High Jump" sheetId="56" r:id="rId11"/>
    <sheet name="Pole Vault" sheetId="57" r:id="rId12"/>
    <sheet name="Shot Put" sheetId="58" r:id="rId13"/>
    <sheet name="Discus" sheetId="59" r:id="rId14"/>
    <sheet name="Javelin" sheetId="60" r:id="rId15"/>
    <sheet name="Hammer" sheetId="61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6" l="1"/>
  <c r="C22" i="36"/>
  <c r="B22" i="36"/>
  <c r="D21" i="36"/>
  <c r="C21" i="36"/>
  <c r="B21" i="36"/>
  <c r="D20" i="36"/>
  <c r="C20" i="36"/>
  <c r="B20" i="36"/>
  <c r="D19" i="36"/>
  <c r="C19" i="36"/>
  <c r="B19" i="36"/>
  <c r="D18" i="36"/>
  <c r="C18" i="36"/>
  <c r="B18" i="36"/>
  <c r="D17" i="36"/>
  <c r="C17" i="36"/>
  <c r="B17" i="36"/>
  <c r="D16" i="36"/>
  <c r="C16" i="36"/>
  <c r="B16" i="36"/>
  <c r="F13" i="36" l="1"/>
  <c r="A2" i="36"/>
  <c r="A13" i="36"/>
  <c r="A24" i="36"/>
  <c r="N8" i="36" l="1"/>
  <c r="P35" i="46" l="1"/>
  <c r="D33" i="36"/>
  <c r="D32" i="36"/>
  <c r="D31" i="36"/>
  <c r="D30" i="36"/>
  <c r="D29" i="36"/>
  <c r="D28" i="36"/>
  <c r="D27" i="36"/>
  <c r="D26" i="36"/>
  <c r="I22" i="36" l="1"/>
  <c r="I21" i="36"/>
  <c r="I20" i="36"/>
  <c r="I19" i="36"/>
  <c r="I18" i="36"/>
  <c r="I17" i="36"/>
  <c r="I16" i="36"/>
  <c r="I15" i="36"/>
  <c r="D15" i="36"/>
  <c r="N42" i="75" l="1"/>
  <c r="M42" i="75"/>
  <c r="L42" i="75"/>
  <c r="I42" i="75"/>
  <c r="H22" i="36" s="1"/>
  <c r="H42" i="75"/>
  <c r="G22" i="36" s="1"/>
  <c r="N41" i="75"/>
  <c r="M41" i="75"/>
  <c r="L41" i="75"/>
  <c r="I41" i="75"/>
  <c r="H21" i="36" s="1"/>
  <c r="H41" i="75"/>
  <c r="G21" i="36" s="1"/>
  <c r="N40" i="75"/>
  <c r="M40" i="75"/>
  <c r="L40" i="75"/>
  <c r="I40" i="75"/>
  <c r="H20" i="36" s="1"/>
  <c r="H40" i="75"/>
  <c r="G20" i="36" s="1"/>
  <c r="N39" i="75"/>
  <c r="M39" i="75"/>
  <c r="L39" i="75"/>
  <c r="I39" i="75"/>
  <c r="H19" i="36" s="1"/>
  <c r="H39" i="75"/>
  <c r="G19" i="36" s="1"/>
  <c r="AC38" i="75"/>
  <c r="AB38" i="75"/>
  <c r="AA38" i="75"/>
  <c r="N38" i="75"/>
  <c r="M38" i="75"/>
  <c r="L38" i="75"/>
  <c r="I38" i="75"/>
  <c r="H18" i="36" s="1"/>
  <c r="H38" i="75"/>
  <c r="G18" i="36" s="1"/>
  <c r="AC37" i="75"/>
  <c r="AB37" i="75"/>
  <c r="AA37" i="75"/>
  <c r="N37" i="75"/>
  <c r="M37" i="75"/>
  <c r="L37" i="75"/>
  <c r="I37" i="75"/>
  <c r="H17" i="36" s="1"/>
  <c r="H37" i="75"/>
  <c r="G17" i="36" s="1"/>
  <c r="N36" i="75"/>
  <c r="M36" i="75"/>
  <c r="L36" i="75"/>
  <c r="I36" i="75"/>
  <c r="H16" i="36" s="1"/>
  <c r="H36" i="75"/>
  <c r="G16" i="36" s="1"/>
  <c r="P35" i="75"/>
  <c r="N35" i="75"/>
  <c r="M35" i="75"/>
  <c r="L35" i="75"/>
  <c r="I35" i="75"/>
  <c r="H15" i="36" s="1"/>
  <c r="H35" i="75"/>
  <c r="G15" i="36" s="1"/>
  <c r="E35" i="75"/>
  <c r="S34" i="75"/>
  <c r="R34" i="75"/>
  <c r="Q34" i="75"/>
  <c r="P34" i="75"/>
  <c r="O34" i="75"/>
  <c r="N34" i="75"/>
  <c r="M34" i="75"/>
  <c r="L34" i="75"/>
  <c r="I34" i="75"/>
  <c r="H34" i="75"/>
  <c r="S33" i="75"/>
  <c r="R33" i="75"/>
  <c r="Q33" i="75"/>
  <c r="P33" i="75"/>
  <c r="O33" i="75"/>
  <c r="N33" i="75"/>
  <c r="M33" i="75"/>
  <c r="L33" i="75"/>
  <c r="I33" i="75"/>
  <c r="H33" i="75"/>
  <c r="U32" i="75"/>
  <c r="S32" i="75"/>
  <c r="R32" i="75"/>
  <c r="Q32" i="75"/>
  <c r="P32" i="75"/>
  <c r="O32" i="75"/>
  <c r="N32" i="75"/>
  <c r="M32" i="75"/>
  <c r="L32" i="75"/>
  <c r="I32" i="75"/>
  <c r="H32" i="75"/>
  <c r="S31" i="75"/>
  <c r="R31" i="75"/>
  <c r="Q31" i="75"/>
  <c r="P31" i="75"/>
  <c r="O31" i="75"/>
  <c r="N31" i="75"/>
  <c r="M31" i="75"/>
  <c r="L31" i="75"/>
  <c r="I31" i="75"/>
  <c r="H31" i="75"/>
  <c r="S30" i="75"/>
  <c r="R30" i="75"/>
  <c r="Q30" i="75"/>
  <c r="P30" i="75"/>
  <c r="O30" i="75"/>
  <c r="N30" i="75"/>
  <c r="M30" i="75"/>
  <c r="L30" i="75"/>
  <c r="I30" i="75"/>
  <c r="H30" i="75"/>
  <c r="S29" i="75"/>
  <c r="R29" i="75"/>
  <c r="Q29" i="75"/>
  <c r="P29" i="75"/>
  <c r="O29" i="75"/>
  <c r="N29" i="75"/>
  <c r="M29" i="75"/>
  <c r="L29" i="75"/>
  <c r="I29" i="75"/>
  <c r="H29" i="75"/>
  <c r="S28" i="75"/>
  <c r="R28" i="75"/>
  <c r="Q28" i="75"/>
  <c r="P28" i="75"/>
  <c r="O28" i="75"/>
  <c r="N28" i="75"/>
  <c r="M28" i="75"/>
  <c r="L28" i="75"/>
  <c r="I28" i="75"/>
  <c r="H28" i="75"/>
  <c r="S27" i="75"/>
  <c r="R27" i="75"/>
  <c r="Q27" i="75"/>
  <c r="P27" i="75"/>
  <c r="O27" i="75"/>
  <c r="N27" i="75"/>
  <c r="M27" i="75"/>
  <c r="L27" i="75"/>
  <c r="I27" i="75"/>
  <c r="H27" i="75"/>
  <c r="S26" i="75"/>
  <c r="R26" i="75"/>
  <c r="Q26" i="75"/>
  <c r="P26" i="75"/>
  <c r="O26" i="75"/>
  <c r="N26" i="75"/>
  <c r="M26" i="75"/>
  <c r="L26" i="75"/>
  <c r="I26" i="75"/>
  <c r="H26" i="75"/>
  <c r="S25" i="75"/>
  <c r="R25" i="75"/>
  <c r="Q25" i="75"/>
  <c r="P25" i="75"/>
  <c r="O25" i="75"/>
  <c r="N25" i="75"/>
  <c r="M25" i="75"/>
  <c r="L25" i="75"/>
  <c r="I25" i="75"/>
  <c r="H25" i="75"/>
  <c r="S24" i="75"/>
  <c r="R24" i="75"/>
  <c r="Q24" i="75"/>
  <c r="P24" i="75"/>
  <c r="O24" i="75"/>
  <c r="N24" i="75"/>
  <c r="M24" i="75"/>
  <c r="L24" i="75"/>
  <c r="I24" i="75"/>
  <c r="H24" i="75"/>
  <c r="S23" i="75"/>
  <c r="R23" i="75"/>
  <c r="Q23" i="75"/>
  <c r="P23" i="75"/>
  <c r="O23" i="75"/>
  <c r="N23" i="75"/>
  <c r="M23" i="75"/>
  <c r="L23" i="75"/>
  <c r="I23" i="75"/>
  <c r="H23" i="75"/>
  <c r="S22" i="75"/>
  <c r="R22" i="75"/>
  <c r="Q22" i="75"/>
  <c r="P22" i="75"/>
  <c r="O22" i="75"/>
  <c r="N22" i="75"/>
  <c r="M22" i="75"/>
  <c r="L22" i="75"/>
  <c r="I22" i="75"/>
  <c r="H22" i="75"/>
  <c r="S21" i="75"/>
  <c r="R21" i="75"/>
  <c r="Q21" i="75"/>
  <c r="P21" i="75"/>
  <c r="O21" i="75"/>
  <c r="N21" i="75"/>
  <c r="M21" i="75"/>
  <c r="L21" i="75"/>
  <c r="I21" i="75"/>
  <c r="H21" i="75"/>
  <c r="S20" i="75"/>
  <c r="R20" i="75"/>
  <c r="Q20" i="75"/>
  <c r="P20" i="75"/>
  <c r="O20" i="75"/>
  <c r="N20" i="75"/>
  <c r="M20" i="75"/>
  <c r="L20" i="75"/>
  <c r="I20" i="75"/>
  <c r="H20" i="75"/>
  <c r="S19" i="75"/>
  <c r="R19" i="75"/>
  <c r="Q19" i="75"/>
  <c r="P19" i="75"/>
  <c r="O19" i="75"/>
  <c r="N19" i="75"/>
  <c r="M19" i="75"/>
  <c r="L19" i="75"/>
  <c r="I19" i="75"/>
  <c r="H19" i="75"/>
  <c r="S18" i="75"/>
  <c r="R18" i="75"/>
  <c r="Q18" i="75"/>
  <c r="P18" i="75"/>
  <c r="O18" i="75"/>
  <c r="N18" i="75"/>
  <c r="M18" i="75"/>
  <c r="L18" i="75"/>
  <c r="I18" i="75"/>
  <c r="H18" i="75"/>
  <c r="S17" i="75"/>
  <c r="R17" i="75"/>
  <c r="Q17" i="75"/>
  <c r="P17" i="75"/>
  <c r="O17" i="75"/>
  <c r="N17" i="75"/>
  <c r="M17" i="75"/>
  <c r="L17" i="75"/>
  <c r="I17" i="75"/>
  <c r="H17" i="75"/>
  <c r="O16" i="75"/>
  <c r="R16" i="75" s="1"/>
  <c r="N16" i="75"/>
  <c r="M16" i="75"/>
  <c r="L16" i="75"/>
  <c r="I16" i="75"/>
  <c r="H16" i="75"/>
  <c r="O15" i="75"/>
  <c r="R15" i="75" s="1"/>
  <c r="N15" i="75"/>
  <c r="M15" i="75"/>
  <c r="L15" i="75"/>
  <c r="I15" i="75"/>
  <c r="H15" i="75"/>
  <c r="O14" i="75"/>
  <c r="R14" i="75" s="1"/>
  <c r="N14" i="75"/>
  <c r="M14" i="75"/>
  <c r="L14" i="75"/>
  <c r="I14" i="75"/>
  <c r="H14" i="75"/>
  <c r="O13" i="75"/>
  <c r="R13" i="75" s="1"/>
  <c r="N13" i="75"/>
  <c r="M13" i="75"/>
  <c r="L13" i="75"/>
  <c r="I13" i="75"/>
  <c r="H13" i="75"/>
  <c r="O12" i="75"/>
  <c r="R12" i="75" s="1"/>
  <c r="N12" i="75"/>
  <c r="M12" i="75"/>
  <c r="L12" i="75"/>
  <c r="I12" i="75"/>
  <c r="H12" i="75"/>
  <c r="O11" i="75"/>
  <c r="S11" i="75" s="1"/>
  <c r="N11" i="75"/>
  <c r="M11" i="75"/>
  <c r="L11" i="75"/>
  <c r="I11" i="75"/>
  <c r="H11" i="75"/>
  <c r="S10" i="75"/>
  <c r="R10" i="75"/>
  <c r="Q10" i="75"/>
  <c r="P10" i="75"/>
  <c r="O10" i="75"/>
  <c r="N10" i="75"/>
  <c r="M10" i="75"/>
  <c r="L10" i="75"/>
  <c r="I10" i="75"/>
  <c r="H10" i="75"/>
  <c r="S9" i="75"/>
  <c r="R9" i="75"/>
  <c r="Q9" i="75"/>
  <c r="P9" i="75"/>
  <c r="O9" i="75"/>
  <c r="N9" i="75"/>
  <c r="M9" i="75"/>
  <c r="L9" i="75"/>
  <c r="I9" i="75"/>
  <c r="H9" i="75"/>
  <c r="O8" i="75"/>
  <c r="R8" i="75" s="1"/>
  <c r="N8" i="75"/>
  <c r="M8" i="75"/>
  <c r="L8" i="75"/>
  <c r="I8" i="75"/>
  <c r="H8" i="75"/>
  <c r="O7" i="75"/>
  <c r="R7" i="75" s="1"/>
  <c r="N7" i="75"/>
  <c r="M7" i="75"/>
  <c r="L7" i="75"/>
  <c r="I7" i="75"/>
  <c r="H7" i="75"/>
  <c r="O6" i="75"/>
  <c r="N6" i="75"/>
  <c r="M6" i="75"/>
  <c r="L6" i="75"/>
  <c r="I6" i="75"/>
  <c r="H6" i="75"/>
  <c r="O5" i="75"/>
  <c r="N5" i="75"/>
  <c r="M5" i="75"/>
  <c r="L5" i="75"/>
  <c r="I5" i="75"/>
  <c r="H5" i="75"/>
  <c r="O4" i="75"/>
  <c r="N4" i="75"/>
  <c r="M4" i="75"/>
  <c r="L4" i="75"/>
  <c r="I4" i="75"/>
  <c r="H4" i="75"/>
  <c r="O3" i="75"/>
  <c r="R3" i="75" s="1"/>
  <c r="N3" i="75"/>
  <c r="M3" i="75"/>
  <c r="L3" i="75"/>
  <c r="I3" i="75"/>
  <c r="H3" i="75"/>
  <c r="R11" i="75" l="1"/>
  <c r="Q11" i="75"/>
  <c r="R6" i="75"/>
  <c r="R5" i="75"/>
  <c r="S3" i="75"/>
  <c r="R4" i="75"/>
  <c r="Q3" i="75"/>
  <c r="AB49" i="61"/>
  <c r="AA49" i="61"/>
  <c r="Z49" i="61"/>
  <c r="AB48" i="61"/>
  <c r="AA48" i="61"/>
  <c r="Z48" i="61"/>
  <c r="AB49" i="60"/>
  <c r="AA49" i="60"/>
  <c r="Z49" i="60"/>
  <c r="AB48" i="60"/>
  <c r="AA48" i="60"/>
  <c r="Z48" i="60"/>
  <c r="AC44" i="46"/>
  <c r="AB44" i="46"/>
  <c r="AA44" i="46"/>
  <c r="AC43" i="46"/>
  <c r="AB43" i="46"/>
  <c r="AA43" i="46"/>
  <c r="AB49" i="55"/>
  <c r="AA49" i="55"/>
  <c r="Z49" i="55"/>
  <c r="AB48" i="55"/>
  <c r="AA48" i="55"/>
  <c r="Z48" i="55"/>
  <c r="AB49" i="56"/>
  <c r="AA49" i="56"/>
  <c r="Z49" i="56"/>
  <c r="AB48" i="56"/>
  <c r="AA48" i="56"/>
  <c r="Z48" i="56"/>
  <c r="AB49" i="59"/>
  <c r="AA49" i="59"/>
  <c r="Z49" i="59"/>
  <c r="AB48" i="59"/>
  <c r="AA48" i="59"/>
  <c r="Z48" i="59"/>
  <c r="AB49" i="58"/>
  <c r="AA49" i="58"/>
  <c r="Z49" i="58"/>
  <c r="AB48" i="58"/>
  <c r="AA48" i="58"/>
  <c r="Z48" i="58"/>
  <c r="AB49" i="57"/>
  <c r="AA49" i="57"/>
  <c r="Z49" i="57"/>
  <c r="AB48" i="57"/>
  <c r="AA48" i="57"/>
  <c r="Z48" i="57"/>
  <c r="AB48" i="54"/>
  <c r="AB49" i="54"/>
  <c r="AA49" i="54"/>
  <c r="AA48" i="54"/>
  <c r="Z49" i="54"/>
  <c r="Z48" i="54"/>
  <c r="S15" i="75" l="1"/>
  <c r="Q15" i="75" s="1"/>
  <c r="P15" i="75" s="1"/>
  <c r="S16" i="75"/>
  <c r="Q16" i="75" s="1"/>
  <c r="P16" i="75" s="1"/>
  <c r="S12" i="75"/>
  <c r="Q12" i="75" s="1"/>
  <c r="S14" i="75"/>
  <c r="Q14" i="75" s="1"/>
  <c r="P14" i="75" s="1"/>
  <c r="S13" i="75"/>
  <c r="Q13" i="75" s="1"/>
  <c r="P13" i="75" s="1"/>
  <c r="S4" i="75"/>
  <c r="Q4" i="75" s="1"/>
  <c r="S8" i="75"/>
  <c r="Q8" i="75" s="1"/>
  <c r="S7" i="75"/>
  <c r="Q7" i="75" s="1"/>
  <c r="S6" i="75"/>
  <c r="Q6" i="75" s="1"/>
  <c r="S5" i="75"/>
  <c r="Q5" i="75" s="1"/>
  <c r="N42" i="74"/>
  <c r="M42" i="74"/>
  <c r="L42" i="74"/>
  <c r="I42" i="74"/>
  <c r="H42" i="74"/>
  <c r="N41" i="74"/>
  <c r="M41" i="74"/>
  <c r="L41" i="74"/>
  <c r="I41" i="74"/>
  <c r="H41" i="74"/>
  <c r="N40" i="74"/>
  <c r="M40" i="74"/>
  <c r="L40" i="74"/>
  <c r="I40" i="74"/>
  <c r="H40" i="74"/>
  <c r="N39" i="74"/>
  <c r="M39" i="74"/>
  <c r="L39" i="74"/>
  <c r="I39" i="74"/>
  <c r="H39" i="74"/>
  <c r="AC38" i="74"/>
  <c r="AB38" i="74"/>
  <c r="AA38" i="74"/>
  <c r="N38" i="74"/>
  <c r="M38" i="74"/>
  <c r="L38" i="74"/>
  <c r="I38" i="74"/>
  <c r="H38" i="74"/>
  <c r="AC37" i="74"/>
  <c r="AB37" i="74"/>
  <c r="AA37" i="74"/>
  <c r="N37" i="74"/>
  <c r="M37" i="74"/>
  <c r="L37" i="74"/>
  <c r="I37" i="74"/>
  <c r="H37" i="74"/>
  <c r="N36" i="74"/>
  <c r="M36" i="74"/>
  <c r="L36" i="74"/>
  <c r="I36" i="74"/>
  <c r="H36" i="74"/>
  <c r="P35" i="74"/>
  <c r="N35" i="74"/>
  <c r="M35" i="74"/>
  <c r="L35" i="74"/>
  <c r="I35" i="74"/>
  <c r="C15" i="36" s="1"/>
  <c r="H35" i="74"/>
  <c r="B15" i="36" s="1"/>
  <c r="E35" i="74"/>
  <c r="S34" i="74"/>
  <c r="R34" i="74"/>
  <c r="Q34" i="74"/>
  <c r="P34" i="74"/>
  <c r="O34" i="74"/>
  <c r="N34" i="74"/>
  <c r="M34" i="74"/>
  <c r="L34" i="74"/>
  <c r="I34" i="74"/>
  <c r="H34" i="74"/>
  <c r="S33" i="74"/>
  <c r="R33" i="74"/>
  <c r="Q33" i="74"/>
  <c r="P33" i="74"/>
  <c r="O33" i="74"/>
  <c r="N33" i="74"/>
  <c r="M33" i="74"/>
  <c r="L33" i="74"/>
  <c r="I33" i="74"/>
  <c r="H33" i="74"/>
  <c r="U32" i="74"/>
  <c r="S32" i="74"/>
  <c r="R32" i="74"/>
  <c r="Q32" i="74"/>
  <c r="P32" i="74"/>
  <c r="O32" i="74"/>
  <c r="N32" i="74"/>
  <c r="M32" i="74"/>
  <c r="L32" i="74"/>
  <c r="I32" i="74"/>
  <c r="H32" i="74"/>
  <c r="S31" i="74"/>
  <c r="R31" i="74"/>
  <c r="Q31" i="74"/>
  <c r="P31" i="74"/>
  <c r="O31" i="74"/>
  <c r="N31" i="74"/>
  <c r="M31" i="74"/>
  <c r="L31" i="74"/>
  <c r="I31" i="74"/>
  <c r="H31" i="74"/>
  <c r="S30" i="74"/>
  <c r="R30" i="74"/>
  <c r="Q30" i="74"/>
  <c r="P30" i="74"/>
  <c r="O30" i="74"/>
  <c r="N30" i="74"/>
  <c r="M30" i="74"/>
  <c r="L30" i="74"/>
  <c r="I30" i="74"/>
  <c r="H30" i="74"/>
  <c r="S29" i="74"/>
  <c r="R29" i="74"/>
  <c r="Q29" i="74"/>
  <c r="P29" i="74"/>
  <c r="O29" i="74"/>
  <c r="N29" i="74"/>
  <c r="M29" i="74"/>
  <c r="L29" i="74"/>
  <c r="I29" i="74"/>
  <c r="H29" i="74"/>
  <c r="S28" i="74"/>
  <c r="R28" i="74"/>
  <c r="Q28" i="74"/>
  <c r="P28" i="74"/>
  <c r="O28" i="74"/>
  <c r="N28" i="74"/>
  <c r="M28" i="74"/>
  <c r="L28" i="74"/>
  <c r="I28" i="74"/>
  <c r="H28" i="74"/>
  <c r="S27" i="74"/>
  <c r="R27" i="74"/>
  <c r="Q27" i="74"/>
  <c r="P27" i="74"/>
  <c r="O27" i="74"/>
  <c r="N27" i="74"/>
  <c r="M27" i="74"/>
  <c r="L27" i="74"/>
  <c r="I27" i="74"/>
  <c r="H27" i="74"/>
  <c r="S26" i="74"/>
  <c r="R26" i="74"/>
  <c r="Q26" i="74"/>
  <c r="P26" i="74"/>
  <c r="O26" i="74"/>
  <c r="N26" i="74"/>
  <c r="M26" i="74"/>
  <c r="L26" i="74"/>
  <c r="I26" i="74"/>
  <c r="H26" i="74"/>
  <c r="O25" i="74"/>
  <c r="N25" i="74"/>
  <c r="M25" i="74"/>
  <c r="L25" i="74"/>
  <c r="I25" i="74"/>
  <c r="H25" i="74"/>
  <c r="O24" i="74"/>
  <c r="N24" i="74"/>
  <c r="M24" i="74"/>
  <c r="L24" i="74"/>
  <c r="I24" i="74"/>
  <c r="H24" i="74"/>
  <c r="O23" i="74"/>
  <c r="N23" i="74"/>
  <c r="M23" i="74"/>
  <c r="L23" i="74"/>
  <c r="I23" i="74"/>
  <c r="H23" i="74"/>
  <c r="O22" i="74"/>
  <c r="N22" i="74"/>
  <c r="M22" i="74"/>
  <c r="L22" i="74"/>
  <c r="I22" i="74"/>
  <c r="H22" i="74"/>
  <c r="O21" i="74"/>
  <c r="R21" i="74" s="1"/>
  <c r="N21" i="74"/>
  <c r="M21" i="74"/>
  <c r="L21" i="74"/>
  <c r="I21" i="74"/>
  <c r="H21" i="74"/>
  <c r="O20" i="74"/>
  <c r="R20" i="74" s="1"/>
  <c r="N20" i="74"/>
  <c r="M20" i="74"/>
  <c r="L20" i="74"/>
  <c r="I20" i="74"/>
  <c r="H20" i="74"/>
  <c r="O19" i="74"/>
  <c r="S19" i="74" s="1"/>
  <c r="N19" i="74"/>
  <c r="M19" i="74"/>
  <c r="L19" i="74"/>
  <c r="I19" i="74"/>
  <c r="H19" i="74"/>
  <c r="S18" i="74"/>
  <c r="R18" i="74"/>
  <c r="Q18" i="74"/>
  <c r="P18" i="74"/>
  <c r="O18" i="74"/>
  <c r="N18" i="74"/>
  <c r="M18" i="74"/>
  <c r="L18" i="74"/>
  <c r="I18" i="74"/>
  <c r="H18" i="74"/>
  <c r="S17" i="74"/>
  <c r="R17" i="74"/>
  <c r="Q17" i="74"/>
  <c r="P17" i="74"/>
  <c r="O17" i="74"/>
  <c r="N17" i="74"/>
  <c r="M17" i="74"/>
  <c r="L17" i="74"/>
  <c r="I17" i="74"/>
  <c r="H17" i="74"/>
  <c r="O16" i="74"/>
  <c r="N16" i="74"/>
  <c r="M16" i="74"/>
  <c r="L16" i="74"/>
  <c r="I16" i="74"/>
  <c r="H16" i="74"/>
  <c r="O15" i="74"/>
  <c r="R15" i="74" s="1"/>
  <c r="N15" i="74"/>
  <c r="M15" i="74"/>
  <c r="L15" i="74"/>
  <c r="I15" i="74"/>
  <c r="H15" i="74"/>
  <c r="O14" i="74"/>
  <c r="R14" i="74" s="1"/>
  <c r="N14" i="74"/>
  <c r="M14" i="74"/>
  <c r="L14" i="74"/>
  <c r="I14" i="74"/>
  <c r="H14" i="74"/>
  <c r="O13" i="74"/>
  <c r="N13" i="74"/>
  <c r="M13" i="74"/>
  <c r="L13" i="74"/>
  <c r="I13" i="74"/>
  <c r="H13" i="74"/>
  <c r="O12" i="74"/>
  <c r="N12" i="74"/>
  <c r="M12" i="74"/>
  <c r="L12" i="74"/>
  <c r="I12" i="74"/>
  <c r="H12" i="74"/>
  <c r="O11" i="74"/>
  <c r="S11" i="74" s="1"/>
  <c r="N11" i="74"/>
  <c r="M11" i="74"/>
  <c r="L11" i="74"/>
  <c r="I11" i="74"/>
  <c r="H11" i="74"/>
  <c r="S10" i="74"/>
  <c r="R10" i="74"/>
  <c r="Q10" i="74"/>
  <c r="P10" i="74"/>
  <c r="O10" i="74"/>
  <c r="N10" i="74"/>
  <c r="M10" i="74"/>
  <c r="L10" i="74"/>
  <c r="I10" i="74"/>
  <c r="H10" i="74"/>
  <c r="S9" i="74"/>
  <c r="R9" i="74"/>
  <c r="Q9" i="74"/>
  <c r="P9" i="74"/>
  <c r="O9" i="74"/>
  <c r="N9" i="74"/>
  <c r="M9" i="74"/>
  <c r="L9" i="74"/>
  <c r="I9" i="74"/>
  <c r="H9" i="74"/>
  <c r="O8" i="74"/>
  <c r="R8" i="74" s="1"/>
  <c r="N8" i="74"/>
  <c r="M8" i="74"/>
  <c r="L8" i="74"/>
  <c r="I8" i="74"/>
  <c r="H8" i="74"/>
  <c r="O7" i="74"/>
  <c r="N7" i="74"/>
  <c r="M7" i="74"/>
  <c r="L7" i="74"/>
  <c r="I7" i="74"/>
  <c r="H7" i="74"/>
  <c r="O6" i="74"/>
  <c r="R6" i="74" s="1"/>
  <c r="N6" i="74"/>
  <c r="M6" i="74"/>
  <c r="L6" i="74"/>
  <c r="I6" i="74"/>
  <c r="H6" i="74"/>
  <c r="O5" i="74"/>
  <c r="N5" i="74"/>
  <c r="M5" i="74"/>
  <c r="L5" i="74"/>
  <c r="I5" i="74"/>
  <c r="H5" i="74"/>
  <c r="O4" i="74"/>
  <c r="R4" i="74" s="1"/>
  <c r="N4" i="74"/>
  <c r="M4" i="74"/>
  <c r="L4" i="74"/>
  <c r="I4" i="74"/>
  <c r="H4" i="74"/>
  <c r="O3" i="74"/>
  <c r="S3" i="74" s="1"/>
  <c r="N3" i="74"/>
  <c r="M3" i="74"/>
  <c r="L3" i="74"/>
  <c r="I3" i="74"/>
  <c r="H3" i="74"/>
  <c r="D11" i="36"/>
  <c r="D10" i="36"/>
  <c r="D9" i="36"/>
  <c r="D8" i="36"/>
  <c r="D7" i="36"/>
  <c r="D6" i="36"/>
  <c r="D5" i="36"/>
  <c r="D4" i="36"/>
  <c r="N42" i="73"/>
  <c r="M42" i="73"/>
  <c r="L42" i="73"/>
  <c r="I42" i="73"/>
  <c r="C11" i="36" s="1"/>
  <c r="H42" i="73"/>
  <c r="B11" i="36" s="1"/>
  <c r="N41" i="73"/>
  <c r="M41" i="73"/>
  <c r="L41" i="73"/>
  <c r="I41" i="73"/>
  <c r="C10" i="36" s="1"/>
  <c r="H41" i="73"/>
  <c r="B10" i="36" s="1"/>
  <c r="N40" i="73"/>
  <c r="M40" i="73"/>
  <c r="L40" i="73"/>
  <c r="I40" i="73"/>
  <c r="C9" i="36" s="1"/>
  <c r="H40" i="73"/>
  <c r="B9" i="36" s="1"/>
  <c r="N39" i="73"/>
  <c r="M39" i="73"/>
  <c r="L39" i="73"/>
  <c r="I39" i="73"/>
  <c r="C8" i="36" s="1"/>
  <c r="H39" i="73"/>
  <c r="B8" i="36" s="1"/>
  <c r="AC38" i="73"/>
  <c r="AB38" i="73"/>
  <c r="AA38" i="73"/>
  <c r="N38" i="73"/>
  <c r="M38" i="73"/>
  <c r="L38" i="73"/>
  <c r="I38" i="73"/>
  <c r="C7" i="36" s="1"/>
  <c r="H38" i="73"/>
  <c r="B7" i="36" s="1"/>
  <c r="AC37" i="73"/>
  <c r="AB37" i="73"/>
  <c r="AA37" i="73"/>
  <c r="N37" i="73"/>
  <c r="M37" i="73"/>
  <c r="L37" i="73"/>
  <c r="I37" i="73"/>
  <c r="C6" i="36" s="1"/>
  <c r="H37" i="73"/>
  <c r="B6" i="36" s="1"/>
  <c r="N36" i="73"/>
  <c r="M36" i="73"/>
  <c r="L36" i="73"/>
  <c r="I36" i="73"/>
  <c r="C5" i="36" s="1"/>
  <c r="H36" i="73"/>
  <c r="B5" i="36" s="1"/>
  <c r="P35" i="73"/>
  <c r="N35" i="73"/>
  <c r="M35" i="73"/>
  <c r="L35" i="73"/>
  <c r="I35" i="73"/>
  <c r="C4" i="36" s="1"/>
  <c r="H35" i="73"/>
  <c r="B4" i="36" s="1"/>
  <c r="E35" i="73"/>
  <c r="S34" i="73"/>
  <c r="R34" i="73"/>
  <c r="Q34" i="73"/>
  <c r="P34" i="73"/>
  <c r="O34" i="73"/>
  <c r="N34" i="73"/>
  <c r="M34" i="73"/>
  <c r="L34" i="73"/>
  <c r="I34" i="73"/>
  <c r="H34" i="73"/>
  <c r="S33" i="73"/>
  <c r="R33" i="73"/>
  <c r="Q33" i="73"/>
  <c r="P33" i="73"/>
  <c r="O33" i="73"/>
  <c r="N33" i="73"/>
  <c r="M33" i="73"/>
  <c r="L33" i="73"/>
  <c r="I33" i="73"/>
  <c r="H33" i="73"/>
  <c r="U32" i="73"/>
  <c r="S32" i="73"/>
  <c r="R32" i="73"/>
  <c r="Q32" i="73"/>
  <c r="P32" i="73"/>
  <c r="O32" i="73"/>
  <c r="N32" i="73"/>
  <c r="M32" i="73"/>
  <c r="L32" i="73"/>
  <c r="I32" i="73"/>
  <c r="H32" i="73"/>
  <c r="S31" i="73"/>
  <c r="R31" i="73"/>
  <c r="Q31" i="73"/>
  <c r="P31" i="73"/>
  <c r="O31" i="73"/>
  <c r="N31" i="73"/>
  <c r="M31" i="73"/>
  <c r="L31" i="73"/>
  <c r="I31" i="73"/>
  <c r="H31" i="73"/>
  <c r="S30" i="73"/>
  <c r="R30" i="73"/>
  <c r="Q30" i="73"/>
  <c r="P30" i="73"/>
  <c r="O30" i="73"/>
  <c r="N30" i="73"/>
  <c r="M30" i="73"/>
  <c r="L30" i="73"/>
  <c r="I30" i="73"/>
  <c r="H30" i="73"/>
  <c r="S29" i="73"/>
  <c r="R29" i="73"/>
  <c r="Q29" i="73"/>
  <c r="P29" i="73"/>
  <c r="O29" i="73"/>
  <c r="N29" i="73"/>
  <c r="M29" i="73"/>
  <c r="L29" i="73"/>
  <c r="I29" i="73"/>
  <c r="H29" i="73"/>
  <c r="S28" i="73"/>
  <c r="R28" i="73"/>
  <c r="Q28" i="73"/>
  <c r="P28" i="73"/>
  <c r="O28" i="73"/>
  <c r="N28" i="73"/>
  <c r="M28" i="73"/>
  <c r="L28" i="73"/>
  <c r="I28" i="73"/>
  <c r="H28" i="73"/>
  <c r="S27" i="73"/>
  <c r="R27" i="73"/>
  <c r="Q27" i="73"/>
  <c r="P27" i="73"/>
  <c r="O27" i="73"/>
  <c r="N27" i="73"/>
  <c r="M27" i="73"/>
  <c r="L27" i="73"/>
  <c r="I27" i="73"/>
  <c r="H27" i="73"/>
  <c r="S26" i="73"/>
  <c r="R26" i="73"/>
  <c r="Q26" i="73"/>
  <c r="P26" i="73"/>
  <c r="O26" i="73"/>
  <c r="N26" i="73"/>
  <c r="M26" i="73"/>
  <c r="L26" i="73"/>
  <c r="I26" i="73"/>
  <c r="H26" i="73"/>
  <c r="S25" i="73"/>
  <c r="R25" i="73"/>
  <c r="Q25" i="73"/>
  <c r="P25" i="73"/>
  <c r="O25" i="73"/>
  <c r="N25" i="73"/>
  <c r="M25" i="73"/>
  <c r="L25" i="73"/>
  <c r="I25" i="73"/>
  <c r="H25" i="73"/>
  <c r="S24" i="73"/>
  <c r="R24" i="73"/>
  <c r="Q24" i="73"/>
  <c r="P24" i="73"/>
  <c r="O24" i="73"/>
  <c r="N24" i="73"/>
  <c r="M24" i="73"/>
  <c r="L24" i="73"/>
  <c r="I24" i="73"/>
  <c r="H24" i="73"/>
  <c r="S23" i="73"/>
  <c r="R23" i="73"/>
  <c r="Q23" i="73"/>
  <c r="P23" i="73"/>
  <c r="O23" i="73"/>
  <c r="N23" i="73"/>
  <c r="M23" i="73"/>
  <c r="L23" i="73"/>
  <c r="I23" i="73"/>
  <c r="H23" i="73"/>
  <c r="S22" i="73"/>
  <c r="R22" i="73"/>
  <c r="Q22" i="73"/>
  <c r="P22" i="73"/>
  <c r="O22" i="73"/>
  <c r="N22" i="73"/>
  <c r="M22" i="73"/>
  <c r="L22" i="73"/>
  <c r="I22" i="73"/>
  <c r="H22" i="73"/>
  <c r="S21" i="73"/>
  <c r="R21" i="73"/>
  <c r="Q21" i="73"/>
  <c r="P21" i="73"/>
  <c r="O21" i="73"/>
  <c r="N21" i="73"/>
  <c r="M21" i="73"/>
  <c r="L21" i="73"/>
  <c r="I21" i="73"/>
  <c r="H21" i="73"/>
  <c r="S20" i="73"/>
  <c r="R20" i="73"/>
  <c r="Q20" i="73"/>
  <c r="P20" i="73"/>
  <c r="O20" i="73"/>
  <c r="N20" i="73"/>
  <c r="M20" i="73"/>
  <c r="L20" i="73"/>
  <c r="I20" i="73"/>
  <c r="H20" i="73"/>
  <c r="S19" i="73"/>
  <c r="R19" i="73"/>
  <c r="Q19" i="73"/>
  <c r="P19" i="73"/>
  <c r="O19" i="73"/>
  <c r="N19" i="73"/>
  <c r="M19" i="73"/>
  <c r="L19" i="73"/>
  <c r="I19" i="73"/>
  <c r="H19" i="73"/>
  <c r="S18" i="73"/>
  <c r="R18" i="73"/>
  <c r="Q18" i="73"/>
  <c r="P18" i="73"/>
  <c r="O18" i="73"/>
  <c r="N18" i="73"/>
  <c r="M18" i="73"/>
  <c r="L18" i="73"/>
  <c r="I18" i="73"/>
  <c r="H18" i="73"/>
  <c r="S17" i="73"/>
  <c r="R17" i="73"/>
  <c r="Q17" i="73"/>
  <c r="P17" i="73"/>
  <c r="O17" i="73"/>
  <c r="N17" i="73"/>
  <c r="M17" i="73"/>
  <c r="L17" i="73"/>
  <c r="I17" i="73"/>
  <c r="H17" i="73"/>
  <c r="S16" i="73"/>
  <c r="R16" i="73"/>
  <c r="Q16" i="73"/>
  <c r="P16" i="73"/>
  <c r="O16" i="73"/>
  <c r="N16" i="73"/>
  <c r="M16" i="73"/>
  <c r="L16" i="73"/>
  <c r="I16" i="73"/>
  <c r="H16" i="73"/>
  <c r="O15" i="73"/>
  <c r="N15" i="73"/>
  <c r="M15" i="73"/>
  <c r="L15" i="73"/>
  <c r="I15" i="73"/>
  <c r="H15" i="73"/>
  <c r="O14" i="73"/>
  <c r="R14" i="73" s="1"/>
  <c r="N14" i="73"/>
  <c r="M14" i="73"/>
  <c r="L14" i="73"/>
  <c r="I14" i="73"/>
  <c r="H14" i="73"/>
  <c r="O13" i="73"/>
  <c r="R13" i="73" s="1"/>
  <c r="N13" i="73"/>
  <c r="M13" i="73"/>
  <c r="L13" i="73"/>
  <c r="I13" i="73"/>
  <c r="H13" i="73"/>
  <c r="O12" i="73"/>
  <c r="N12" i="73"/>
  <c r="M12" i="73"/>
  <c r="L12" i="73"/>
  <c r="I12" i="73"/>
  <c r="H12" i="73"/>
  <c r="O11" i="73"/>
  <c r="S11" i="73" s="1"/>
  <c r="N11" i="73"/>
  <c r="M11" i="73"/>
  <c r="L11" i="73"/>
  <c r="I11" i="73"/>
  <c r="H11" i="73"/>
  <c r="S10" i="73"/>
  <c r="R10" i="73"/>
  <c r="Q10" i="73"/>
  <c r="P10" i="73"/>
  <c r="O10" i="73"/>
  <c r="N10" i="73"/>
  <c r="M10" i="73"/>
  <c r="L10" i="73"/>
  <c r="I10" i="73"/>
  <c r="H10" i="73"/>
  <c r="S9" i="73"/>
  <c r="R9" i="73"/>
  <c r="Q9" i="73"/>
  <c r="P9" i="73"/>
  <c r="O9" i="73"/>
  <c r="N9" i="73"/>
  <c r="M9" i="73"/>
  <c r="L9" i="73"/>
  <c r="I9" i="73"/>
  <c r="H9" i="73"/>
  <c r="O8" i="73"/>
  <c r="R8" i="73" s="1"/>
  <c r="N8" i="73"/>
  <c r="M8" i="73"/>
  <c r="L8" i="73"/>
  <c r="I8" i="73"/>
  <c r="H8" i="73"/>
  <c r="O7" i="73"/>
  <c r="N7" i="73"/>
  <c r="M7" i="73"/>
  <c r="L7" i="73"/>
  <c r="I7" i="73"/>
  <c r="H7" i="73"/>
  <c r="O6" i="73"/>
  <c r="N6" i="73"/>
  <c r="M6" i="73"/>
  <c r="L6" i="73"/>
  <c r="I6" i="73"/>
  <c r="H6" i="73"/>
  <c r="O5" i="73"/>
  <c r="N5" i="73"/>
  <c r="M5" i="73"/>
  <c r="L5" i="73"/>
  <c r="I5" i="73"/>
  <c r="H5" i="73"/>
  <c r="O4" i="73"/>
  <c r="R4" i="73" s="1"/>
  <c r="N4" i="73"/>
  <c r="M4" i="73"/>
  <c r="L4" i="73"/>
  <c r="I4" i="73"/>
  <c r="H4" i="73"/>
  <c r="O3" i="73"/>
  <c r="Q3" i="73" s="1"/>
  <c r="N3" i="73"/>
  <c r="M3" i="73"/>
  <c r="L3" i="73"/>
  <c r="I3" i="73"/>
  <c r="H3" i="73"/>
  <c r="N34" i="61"/>
  <c r="N33" i="61"/>
  <c r="N32" i="61"/>
  <c r="N31" i="61"/>
  <c r="N30" i="61"/>
  <c r="N29" i="61"/>
  <c r="N28" i="61"/>
  <c r="N27" i="61"/>
  <c r="N26" i="61"/>
  <c r="N25" i="61"/>
  <c r="N24" i="61"/>
  <c r="N23" i="61"/>
  <c r="N22" i="61"/>
  <c r="N21" i="61"/>
  <c r="N20" i="61"/>
  <c r="N19" i="61"/>
  <c r="N18" i="61"/>
  <c r="N17" i="61"/>
  <c r="N16" i="61"/>
  <c r="N15" i="61"/>
  <c r="N14" i="61"/>
  <c r="N13" i="61"/>
  <c r="N12" i="61"/>
  <c r="N11" i="61"/>
  <c r="N10" i="61"/>
  <c r="N9" i="61"/>
  <c r="N8" i="61"/>
  <c r="N7" i="61"/>
  <c r="N6" i="61"/>
  <c r="N5" i="61"/>
  <c r="N4" i="61"/>
  <c r="N3" i="61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N4" i="60"/>
  <c r="N3" i="60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N3" i="59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N4" i="58"/>
  <c r="N3" i="58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N4" i="57"/>
  <c r="N3" i="57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N4" i="56"/>
  <c r="N3" i="56"/>
  <c r="M34" i="61"/>
  <c r="M33" i="61"/>
  <c r="M32" i="61"/>
  <c r="M31" i="61"/>
  <c r="M30" i="6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5" i="61"/>
  <c r="M4" i="61"/>
  <c r="M3" i="61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6" i="60"/>
  <c r="M5" i="60"/>
  <c r="M4" i="60"/>
  <c r="M3" i="60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M3" i="59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34" i="57"/>
  <c r="M33" i="57"/>
  <c r="M32" i="57"/>
  <c r="M31" i="57"/>
  <c r="M30" i="57"/>
  <c r="M29" i="57"/>
  <c r="M28" i="57"/>
  <c r="M27" i="57"/>
  <c r="M26" i="57"/>
  <c r="M25" i="57"/>
  <c r="M24" i="57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  <c r="M3" i="55"/>
  <c r="L34" i="61"/>
  <c r="L33" i="61"/>
  <c r="L32" i="61"/>
  <c r="L31" i="61"/>
  <c r="L30" i="61"/>
  <c r="L29" i="61"/>
  <c r="L28" i="61"/>
  <c r="L27" i="61"/>
  <c r="L26" i="61"/>
  <c r="L25" i="61"/>
  <c r="L24" i="61"/>
  <c r="L23" i="61"/>
  <c r="L22" i="61"/>
  <c r="L21" i="61"/>
  <c r="L20" i="61"/>
  <c r="L19" i="61"/>
  <c r="L18" i="61"/>
  <c r="L17" i="61"/>
  <c r="L16" i="61"/>
  <c r="L15" i="61"/>
  <c r="L14" i="61"/>
  <c r="L13" i="61"/>
  <c r="L12" i="61"/>
  <c r="L11" i="61"/>
  <c r="L10" i="61"/>
  <c r="L9" i="61"/>
  <c r="L8" i="61"/>
  <c r="L7" i="61"/>
  <c r="L6" i="61"/>
  <c r="L5" i="61"/>
  <c r="L4" i="61"/>
  <c r="L3" i="61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L20" i="60"/>
  <c r="L19" i="60"/>
  <c r="L18" i="60"/>
  <c r="L17" i="60"/>
  <c r="L16" i="60"/>
  <c r="L15" i="60"/>
  <c r="L14" i="60"/>
  <c r="L13" i="60"/>
  <c r="L12" i="60"/>
  <c r="L11" i="60"/>
  <c r="L10" i="60"/>
  <c r="L9" i="60"/>
  <c r="L8" i="60"/>
  <c r="L7" i="60"/>
  <c r="L6" i="60"/>
  <c r="L5" i="60"/>
  <c r="L4" i="60"/>
  <c r="L3" i="60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4" i="59"/>
  <c r="L3" i="59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3" i="58"/>
  <c r="L34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10" i="57"/>
  <c r="L9" i="57"/>
  <c r="L8" i="57"/>
  <c r="L7" i="57"/>
  <c r="L6" i="57"/>
  <c r="L5" i="57"/>
  <c r="L4" i="57"/>
  <c r="L3" i="57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L21" i="56"/>
  <c r="L20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L4" i="56"/>
  <c r="L3" i="56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N4" i="55"/>
  <c r="N3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L5" i="55"/>
  <c r="L4" i="55"/>
  <c r="L3" i="55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4" i="54"/>
  <c r="M34" i="54"/>
  <c r="M33" i="54"/>
  <c r="M32" i="54"/>
  <c r="M31" i="54"/>
  <c r="M30" i="54"/>
  <c r="M29" i="54"/>
  <c r="M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L34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L21" i="54"/>
  <c r="L20" i="54"/>
  <c r="L19" i="54"/>
  <c r="L18" i="54"/>
  <c r="L17" i="54"/>
  <c r="L16" i="54"/>
  <c r="L15" i="54"/>
  <c r="L14" i="54"/>
  <c r="L13" i="54"/>
  <c r="L12" i="54"/>
  <c r="L11" i="54"/>
  <c r="L10" i="54"/>
  <c r="L9" i="54"/>
  <c r="L8" i="54"/>
  <c r="L7" i="54"/>
  <c r="L6" i="54"/>
  <c r="L5" i="54"/>
  <c r="L4" i="54"/>
  <c r="L3" i="54"/>
  <c r="N3" i="54"/>
  <c r="M3" i="54"/>
  <c r="M54" i="71"/>
  <c r="M53" i="71"/>
  <c r="M52" i="71"/>
  <c r="M51" i="71"/>
  <c r="M50" i="71"/>
  <c r="M49" i="71"/>
  <c r="M48" i="71"/>
  <c r="M47" i="71"/>
  <c r="M46" i="71"/>
  <c r="M45" i="71"/>
  <c r="M44" i="71"/>
  <c r="M43" i="71"/>
  <c r="M42" i="71"/>
  <c r="M41" i="7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8" i="71"/>
  <c r="M7" i="71"/>
  <c r="M6" i="71"/>
  <c r="M5" i="71"/>
  <c r="M4" i="71"/>
  <c r="M3" i="71"/>
  <c r="N3" i="71"/>
  <c r="N4" i="71"/>
  <c r="N5" i="71"/>
  <c r="N6" i="71"/>
  <c r="N7" i="71"/>
  <c r="N8" i="71"/>
  <c r="N9" i="71"/>
  <c r="N10" i="71"/>
  <c r="N11" i="71"/>
  <c r="N12" i="71"/>
  <c r="N13" i="71"/>
  <c r="N14" i="71"/>
  <c r="N15" i="71"/>
  <c r="N16" i="71"/>
  <c r="N17" i="71"/>
  <c r="N18" i="71"/>
  <c r="N19" i="71"/>
  <c r="N20" i="71"/>
  <c r="N21" i="71"/>
  <c r="N22" i="71"/>
  <c r="N23" i="71"/>
  <c r="N24" i="71"/>
  <c r="N25" i="71"/>
  <c r="N26" i="71"/>
  <c r="N27" i="71"/>
  <c r="N28" i="71"/>
  <c r="N29" i="71"/>
  <c r="N30" i="71"/>
  <c r="N31" i="71"/>
  <c r="N32" i="71"/>
  <c r="N33" i="71"/>
  <c r="N34" i="71"/>
  <c r="N35" i="71"/>
  <c r="N36" i="71"/>
  <c r="N37" i="71"/>
  <c r="N38" i="71"/>
  <c r="N39" i="71"/>
  <c r="N40" i="71"/>
  <c r="N41" i="71"/>
  <c r="N42" i="71"/>
  <c r="N43" i="71"/>
  <c r="N44" i="71"/>
  <c r="N45" i="71"/>
  <c r="N46" i="71"/>
  <c r="N47" i="71"/>
  <c r="N48" i="71"/>
  <c r="N49" i="71"/>
  <c r="N50" i="71"/>
  <c r="N51" i="71"/>
  <c r="N52" i="71"/>
  <c r="N53" i="71"/>
  <c r="N54" i="71"/>
  <c r="L35" i="1"/>
  <c r="P5" i="75" l="1"/>
  <c r="P11" i="75"/>
  <c r="P12" i="75"/>
  <c r="P6" i="75"/>
  <c r="P8" i="75"/>
  <c r="P7" i="75"/>
  <c r="P3" i="75"/>
  <c r="X35" i="75" s="1"/>
  <c r="P4" i="75"/>
  <c r="R15" i="73"/>
  <c r="R12" i="73"/>
  <c r="Q11" i="73"/>
  <c r="R11" i="73"/>
  <c r="R6" i="73"/>
  <c r="R3" i="73"/>
  <c r="R5" i="73"/>
  <c r="S3" i="73"/>
  <c r="R25" i="74"/>
  <c r="R24" i="74"/>
  <c r="R23" i="74"/>
  <c r="R22" i="74"/>
  <c r="Q19" i="74"/>
  <c r="R19" i="74"/>
  <c r="R16" i="74"/>
  <c r="R13" i="74"/>
  <c r="R12" i="74"/>
  <c r="Q11" i="74"/>
  <c r="R11" i="74"/>
  <c r="R7" i="74"/>
  <c r="R5" i="74"/>
  <c r="R3" i="74"/>
  <c r="Q3" i="74"/>
  <c r="R7" i="73"/>
  <c r="S22" i="74" l="1"/>
  <c r="Q22" i="74" s="1"/>
  <c r="P22" i="74" s="1"/>
  <c r="S14" i="73"/>
  <c r="Q14" i="73" s="1"/>
  <c r="P14" i="73" s="1"/>
  <c r="X36" i="75"/>
  <c r="V35" i="75"/>
  <c r="V37" i="75"/>
  <c r="X38" i="75"/>
  <c r="W41" i="75"/>
  <c r="X37" i="75"/>
  <c r="X41" i="75"/>
  <c r="W38" i="75"/>
  <c r="X39" i="75"/>
  <c r="V40" i="75"/>
  <c r="V36" i="75"/>
  <c r="V42" i="75"/>
  <c r="X40" i="75"/>
  <c r="V39" i="75"/>
  <c r="W42" i="75"/>
  <c r="V38" i="75"/>
  <c r="V41" i="75"/>
  <c r="X42" i="75"/>
  <c r="W37" i="75"/>
  <c r="W36" i="75"/>
  <c r="W40" i="75"/>
  <c r="W39" i="75"/>
  <c r="W35" i="75"/>
  <c r="S15" i="73"/>
  <c r="Q15" i="73" s="1"/>
  <c r="P15" i="73" s="1"/>
  <c r="S12" i="73"/>
  <c r="Q12" i="73" s="1"/>
  <c r="S13" i="73"/>
  <c r="Q13" i="73" s="1"/>
  <c r="P13" i="73" s="1"/>
  <c r="S8" i="73"/>
  <c r="Q8" i="73" s="1"/>
  <c r="S7" i="73"/>
  <c r="Q7" i="73" s="1"/>
  <c r="S4" i="73"/>
  <c r="Q4" i="73" s="1"/>
  <c r="S5" i="73"/>
  <c r="Q5" i="73" s="1"/>
  <c r="S6" i="73"/>
  <c r="Q6" i="73" s="1"/>
  <c r="S15" i="74"/>
  <c r="Q15" i="74" s="1"/>
  <c r="P15" i="74" s="1"/>
  <c r="S25" i="74"/>
  <c r="Q25" i="74" s="1"/>
  <c r="P25" i="74" s="1"/>
  <c r="S24" i="74"/>
  <c r="Q24" i="74" s="1"/>
  <c r="P24" i="74" s="1"/>
  <c r="S23" i="74"/>
  <c r="Q23" i="74" s="1"/>
  <c r="P23" i="74" s="1"/>
  <c r="S20" i="74"/>
  <c r="Q20" i="74" s="1"/>
  <c r="P20" i="74" s="1"/>
  <c r="S21" i="74"/>
  <c r="Q21" i="74" s="1"/>
  <c r="P21" i="74" s="1"/>
  <c r="S16" i="74"/>
  <c r="Q16" i="74" s="1"/>
  <c r="P16" i="74" s="1"/>
  <c r="S12" i="74"/>
  <c r="Q12" i="74" s="1"/>
  <c r="S14" i="74"/>
  <c r="Q14" i="74" s="1"/>
  <c r="S13" i="74"/>
  <c r="Q13" i="74" s="1"/>
  <c r="S4" i="74"/>
  <c r="Q4" i="74" s="1"/>
  <c r="S8" i="74"/>
  <c r="Q8" i="74" s="1"/>
  <c r="S6" i="74"/>
  <c r="Q6" i="74" s="1"/>
  <c r="S7" i="74"/>
  <c r="Q7" i="74" s="1"/>
  <c r="S5" i="74"/>
  <c r="Q5" i="74" s="1"/>
  <c r="L42" i="1"/>
  <c r="L41" i="1"/>
  <c r="L40" i="1"/>
  <c r="L39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O54" i="71"/>
  <c r="O53" i="71"/>
  <c r="O52" i="71"/>
  <c r="O51" i="71"/>
  <c r="O50" i="71"/>
  <c r="O49" i="71"/>
  <c r="O48" i="71"/>
  <c r="O47" i="71"/>
  <c r="O46" i="71"/>
  <c r="O45" i="71"/>
  <c r="O44" i="71"/>
  <c r="O43" i="71"/>
  <c r="O42" i="71"/>
  <c r="O41" i="71"/>
  <c r="O40" i="71"/>
  <c r="O39" i="71"/>
  <c r="O38" i="71"/>
  <c r="O37" i="71"/>
  <c r="O36" i="71"/>
  <c r="O35" i="71"/>
  <c r="O34" i="71"/>
  <c r="O33" i="71"/>
  <c r="O32" i="71"/>
  <c r="O31" i="71"/>
  <c r="O30" i="71"/>
  <c r="O29" i="71"/>
  <c r="O28" i="71"/>
  <c r="O27" i="71"/>
  <c r="O26" i="71"/>
  <c r="O25" i="71"/>
  <c r="O24" i="71"/>
  <c r="O23" i="71"/>
  <c r="O22" i="71"/>
  <c r="O21" i="71"/>
  <c r="O20" i="71"/>
  <c r="O19" i="71"/>
  <c r="O18" i="71"/>
  <c r="O17" i="71"/>
  <c r="O16" i="71"/>
  <c r="O15" i="71"/>
  <c r="O14" i="71"/>
  <c r="O13" i="71"/>
  <c r="O12" i="71"/>
  <c r="O11" i="71"/>
  <c r="O10" i="71"/>
  <c r="O9" i="71"/>
  <c r="O8" i="71"/>
  <c r="O7" i="71"/>
  <c r="O6" i="71"/>
  <c r="O5" i="71"/>
  <c r="O4" i="71"/>
  <c r="O3" i="71"/>
  <c r="P12" i="73" l="1"/>
  <c r="P6" i="73"/>
  <c r="P8" i="73"/>
  <c r="P11" i="73"/>
  <c r="P5" i="73"/>
  <c r="P7" i="73"/>
  <c r="P3" i="73"/>
  <c r="X35" i="73" s="1"/>
  <c r="P4" i="73"/>
  <c r="V36" i="73" s="1"/>
  <c r="P19" i="74"/>
  <c r="P5" i="74"/>
  <c r="P14" i="74"/>
  <c r="P13" i="74"/>
  <c r="P11" i="74"/>
  <c r="P12" i="74"/>
  <c r="P8" i="74"/>
  <c r="P7" i="74"/>
  <c r="P6" i="74"/>
  <c r="P3" i="74"/>
  <c r="P4" i="74"/>
  <c r="R38" i="71"/>
  <c r="R37" i="71"/>
  <c r="R36" i="71"/>
  <c r="R35" i="71"/>
  <c r="R34" i="71"/>
  <c r="R33" i="71"/>
  <c r="R32" i="71"/>
  <c r="R31" i="71"/>
  <c r="R30" i="71"/>
  <c r="R29" i="71"/>
  <c r="R20" i="71"/>
  <c r="R19" i="71"/>
  <c r="R18" i="71"/>
  <c r="R17" i="71"/>
  <c r="R16" i="71"/>
  <c r="R14" i="71"/>
  <c r="I54" i="71"/>
  <c r="H54" i="71"/>
  <c r="I53" i="71"/>
  <c r="H53" i="71"/>
  <c r="I52" i="71"/>
  <c r="H52" i="71"/>
  <c r="I51" i="71"/>
  <c r="H51" i="71"/>
  <c r="I50" i="71"/>
  <c r="H50" i="71"/>
  <c r="I49" i="71"/>
  <c r="H49" i="71"/>
  <c r="I48" i="71"/>
  <c r="H48" i="71"/>
  <c r="I47" i="71"/>
  <c r="H47" i="71"/>
  <c r="I46" i="71"/>
  <c r="C33" i="36" s="1"/>
  <c r="H46" i="71"/>
  <c r="B33" i="36" s="1"/>
  <c r="I45" i="71"/>
  <c r="C32" i="36" s="1"/>
  <c r="H45" i="71"/>
  <c r="B32" i="36" s="1"/>
  <c r="I44" i="71"/>
  <c r="C31" i="36" s="1"/>
  <c r="H44" i="71"/>
  <c r="B31" i="36" s="1"/>
  <c r="I43" i="71"/>
  <c r="C30" i="36" s="1"/>
  <c r="H43" i="71"/>
  <c r="B30" i="36" s="1"/>
  <c r="I42" i="71"/>
  <c r="C29" i="36" s="1"/>
  <c r="H42" i="71"/>
  <c r="B29" i="36" s="1"/>
  <c r="I41" i="71"/>
  <c r="C28" i="36" s="1"/>
  <c r="H41" i="71"/>
  <c r="B28" i="36" s="1"/>
  <c r="I40" i="71"/>
  <c r="C27" i="36" s="1"/>
  <c r="H40" i="71"/>
  <c r="B27" i="36" s="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H10" i="71"/>
  <c r="W42" i="73" l="1"/>
  <c r="V40" i="73"/>
  <c r="X37" i="73"/>
  <c r="X41" i="73"/>
  <c r="W38" i="73"/>
  <c r="W35" i="73"/>
  <c r="V41" i="73"/>
  <c r="V35" i="73"/>
  <c r="X36" i="73"/>
  <c r="W40" i="73"/>
  <c r="X42" i="73"/>
  <c r="W39" i="73"/>
  <c r="W41" i="73"/>
  <c r="V39" i="73"/>
  <c r="W37" i="73"/>
  <c r="X39" i="73"/>
  <c r="V37" i="73"/>
  <c r="W36" i="73"/>
  <c r="V38" i="73"/>
  <c r="X38" i="73"/>
  <c r="V42" i="73"/>
  <c r="X40" i="73"/>
  <c r="V37" i="74"/>
  <c r="X36" i="74"/>
  <c r="V39" i="74"/>
  <c r="W37" i="74"/>
  <c r="V41" i="74"/>
  <c r="X40" i="74"/>
  <c r="V40" i="74"/>
  <c r="X38" i="74"/>
  <c r="X41" i="74"/>
  <c r="W36" i="74"/>
  <c r="W41" i="74"/>
  <c r="V35" i="74"/>
  <c r="W40" i="74"/>
  <c r="V38" i="74"/>
  <c r="W35" i="74"/>
  <c r="X37" i="74"/>
  <c r="V42" i="74"/>
  <c r="W39" i="74"/>
  <c r="X42" i="74"/>
  <c r="X39" i="74"/>
  <c r="W38" i="74"/>
  <c r="V36" i="74"/>
  <c r="W42" i="74"/>
  <c r="X35" i="74"/>
  <c r="P38" i="71"/>
  <c r="P37" i="71"/>
  <c r="P36" i="71"/>
  <c r="P35" i="71"/>
  <c r="S35" i="71" s="1"/>
  <c r="P34" i="71"/>
  <c r="P33" i="71"/>
  <c r="S33" i="71" s="1"/>
  <c r="P32" i="71"/>
  <c r="P31" i="71"/>
  <c r="S31" i="71" s="1"/>
  <c r="P30" i="71"/>
  <c r="P29" i="71"/>
  <c r="P28" i="71"/>
  <c r="P27" i="71"/>
  <c r="P26" i="71"/>
  <c r="P25" i="71"/>
  <c r="P24" i="71"/>
  <c r="P23" i="71"/>
  <c r="P22" i="71"/>
  <c r="P21" i="71"/>
  <c r="S21" i="71" s="1"/>
  <c r="P20" i="71"/>
  <c r="P19" i="71"/>
  <c r="P18" i="71"/>
  <c r="P17" i="71"/>
  <c r="S17" i="71" s="1"/>
  <c r="P16" i="71"/>
  <c r="S16" i="71" s="1"/>
  <c r="P15" i="71"/>
  <c r="R15" i="71" s="1"/>
  <c r="P14" i="71"/>
  <c r="S14" i="71" s="1"/>
  <c r="P13" i="71"/>
  <c r="S13" i="71" s="1"/>
  <c r="P12" i="71"/>
  <c r="P11" i="71"/>
  <c r="P10" i="71"/>
  <c r="P9" i="71"/>
  <c r="S9" i="71" s="1"/>
  <c r="P8" i="71"/>
  <c r="S8" i="71" s="1"/>
  <c r="P7" i="71"/>
  <c r="S7" i="71" s="1"/>
  <c r="P6" i="71"/>
  <c r="S6" i="71" s="1"/>
  <c r="P5" i="71"/>
  <c r="S5" i="71" s="1"/>
  <c r="P4" i="71"/>
  <c r="S4" i="71" s="1"/>
  <c r="P3" i="71"/>
  <c r="AD50" i="71"/>
  <c r="AC50" i="71"/>
  <c r="AB50" i="71"/>
  <c r="AD49" i="71"/>
  <c r="AC49" i="71"/>
  <c r="AB49" i="71"/>
  <c r="Q39" i="71"/>
  <c r="I39" i="71"/>
  <c r="C26" i="36" s="1"/>
  <c r="H39" i="71"/>
  <c r="B26" i="36" s="1"/>
  <c r="E39" i="71"/>
  <c r="T38" i="71"/>
  <c r="S38" i="71"/>
  <c r="Q38" i="71"/>
  <c r="T37" i="71"/>
  <c r="S37" i="71"/>
  <c r="Q37" i="71"/>
  <c r="V36" i="71"/>
  <c r="T36" i="71"/>
  <c r="S36" i="71"/>
  <c r="Q36" i="71"/>
  <c r="S34" i="71"/>
  <c r="T30" i="71"/>
  <c r="S30" i="71"/>
  <c r="Q30" i="71"/>
  <c r="T29" i="71"/>
  <c r="S29" i="71"/>
  <c r="Q29" i="71"/>
  <c r="T20" i="71"/>
  <c r="S20" i="71"/>
  <c r="Q20" i="71"/>
  <c r="T19" i="71"/>
  <c r="S19" i="71"/>
  <c r="Q19" i="71"/>
  <c r="S15" i="71"/>
  <c r="I9" i="71"/>
  <c r="H9" i="71"/>
  <c r="I8" i="71"/>
  <c r="H8" i="71"/>
  <c r="I7" i="71"/>
  <c r="H7" i="71"/>
  <c r="I6" i="71"/>
  <c r="H6" i="71"/>
  <c r="I5" i="71"/>
  <c r="H5" i="71"/>
  <c r="I4" i="71"/>
  <c r="H4" i="71"/>
  <c r="I3" i="71"/>
  <c r="H3" i="71"/>
  <c r="S3" i="71" l="1"/>
  <c r="T3" i="71" s="1"/>
  <c r="R3" i="71" s="1"/>
  <c r="S11" i="71"/>
  <c r="S10" i="71"/>
  <c r="S23" i="71"/>
  <c r="S27" i="71"/>
  <c r="S24" i="71"/>
  <c r="S28" i="71"/>
  <c r="R21" i="71"/>
  <c r="S25" i="71"/>
  <c r="S26" i="71"/>
  <c r="T21" i="71"/>
  <c r="S12" i="71"/>
  <c r="S18" i="71"/>
  <c r="S22" i="71"/>
  <c r="S32" i="71"/>
  <c r="T11" i="71" l="1"/>
  <c r="R11" i="71" s="1"/>
  <c r="T10" i="71"/>
  <c r="R10" i="71" s="1"/>
  <c r="T24" i="71"/>
  <c r="R24" i="71" s="1"/>
  <c r="T25" i="71"/>
  <c r="R25" i="71" s="1"/>
  <c r="T26" i="71"/>
  <c r="R26" i="71" s="1"/>
  <c r="T31" i="71"/>
  <c r="T13" i="71"/>
  <c r="R13" i="71" s="1"/>
  <c r="T16" i="71"/>
  <c r="Q16" i="71" s="1"/>
  <c r="T18" i="71"/>
  <c r="Q18" i="71" s="1"/>
  <c r="T7" i="71"/>
  <c r="R7" i="71" s="1"/>
  <c r="T14" i="71"/>
  <c r="Q14" i="71" s="1"/>
  <c r="T33" i="71"/>
  <c r="Q33" i="71" s="1"/>
  <c r="T15" i="71"/>
  <c r="T5" i="71"/>
  <c r="R5" i="71" s="1"/>
  <c r="T8" i="71"/>
  <c r="R8" i="71" s="1"/>
  <c r="T34" i="71"/>
  <c r="Q34" i="71" s="1"/>
  <c r="T12" i="71"/>
  <c r="R12" i="71" s="1"/>
  <c r="T27" i="71"/>
  <c r="T22" i="71"/>
  <c r="T17" i="71"/>
  <c r="Q17" i="71" s="1"/>
  <c r="T9" i="71"/>
  <c r="R9" i="71" s="1"/>
  <c r="T28" i="71"/>
  <c r="T35" i="71"/>
  <c r="Q35" i="71" s="1"/>
  <c r="T4" i="71"/>
  <c r="R4" i="71" s="1"/>
  <c r="T32" i="71"/>
  <c r="Q32" i="71" s="1"/>
  <c r="T6" i="71"/>
  <c r="R6" i="71" s="1"/>
  <c r="T23" i="71"/>
  <c r="R28" i="71" l="1"/>
  <c r="R27" i="71"/>
  <c r="R23" i="71"/>
  <c r="R22" i="71"/>
  <c r="Q15" i="71" s="1"/>
  <c r="Q10" i="71"/>
  <c r="Q11" i="71"/>
  <c r="Q12" i="71"/>
  <c r="Q8" i="71"/>
  <c r="Q31" i="71"/>
  <c r="Q13" i="71"/>
  <c r="Q7" i="71"/>
  <c r="Q9" i="71" l="1"/>
  <c r="Q6" i="71"/>
  <c r="Q21" i="71"/>
  <c r="Q25" i="71"/>
  <c r="Q23" i="71"/>
  <c r="Q28" i="71"/>
  <c r="Q27" i="71"/>
  <c r="Q5" i="71"/>
  <c r="Q24" i="71"/>
  <c r="Q3" i="71"/>
  <c r="Q4" i="71"/>
  <c r="Q22" i="71"/>
  <c r="Q26" i="71"/>
  <c r="Y54" i="71" l="1"/>
  <c r="X54" i="71"/>
  <c r="X52" i="71"/>
  <c r="X50" i="71"/>
  <c r="X48" i="71"/>
  <c r="X46" i="71"/>
  <c r="X44" i="71"/>
  <c r="X42" i="71"/>
  <c r="X40" i="71"/>
  <c r="Y51" i="71"/>
  <c r="Y49" i="71"/>
  <c r="Y47" i="71"/>
  <c r="Y45" i="71"/>
  <c r="Y43" i="71"/>
  <c r="Y41" i="71"/>
  <c r="X51" i="71"/>
  <c r="X49" i="71"/>
  <c r="X47" i="71"/>
  <c r="X45" i="71"/>
  <c r="X43" i="71"/>
  <c r="X41" i="71"/>
  <c r="Y52" i="71"/>
  <c r="Y50" i="71"/>
  <c r="Y48" i="71"/>
  <c r="Y46" i="71"/>
  <c r="Y44" i="71"/>
  <c r="Y42" i="71"/>
  <c r="Y40" i="71"/>
  <c r="Y53" i="71"/>
  <c r="X53" i="71"/>
  <c r="W47" i="71"/>
  <c r="W41" i="71"/>
  <c r="W46" i="71"/>
  <c r="X39" i="71"/>
  <c r="W42" i="71"/>
  <c r="Y39" i="71"/>
  <c r="W44" i="71"/>
  <c r="W45" i="71"/>
  <c r="W39" i="71"/>
  <c r="W48" i="71"/>
  <c r="W49" i="71"/>
  <c r="W50" i="71"/>
  <c r="W51" i="71"/>
  <c r="W40" i="71"/>
  <c r="W43" i="71"/>
  <c r="W52" i="71"/>
  <c r="W53" i="71"/>
  <c r="W54" i="71"/>
  <c r="AC38" i="1" l="1"/>
  <c r="AB38" i="1"/>
  <c r="AA38" i="1"/>
  <c r="AC37" i="1"/>
  <c r="AB37" i="1"/>
  <c r="AA37" i="1"/>
  <c r="U32" i="1" l="1"/>
  <c r="E35" i="1"/>
  <c r="P35" i="1"/>
  <c r="N11" i="36"/>
  <c r="N10" i="36"/>
  <c r="N9" i="36"/>
  <c r="N7" i="36"/>
  <c r="N6" i="36"/>
  <c r="N5" i="36"/>
  <c r="N4" i="36"/>
  <c r="H42" i="1"/>
  <c r="H41" i="1"/>
  <c r="H40" i="1"/>
  <c r="H39" i="1"/>
  <c r="H38" i="1"/>
  <c r="H37" i="1"/>
  <c r="H36" i="1"/>
  <c r="H35" i="1"/>
  <c r="I42" i="1" l="1"/>
  <c r="I41" i="1"/>
  <c r="I40" i="1"/>
  <c r="I39" i="1"/>
  <c r="I38" i="1"/>
  <c r="I37" i="1"/>
  <c r="I36" i="1"/>
  <c r="I35" i="1"/>
  <c r="P34" i="1" l="1"/>
  <c r="P33" i="1"/>
  <c r="P32" i="1"/>
  <c r="P26" i="1"/>
  <c r="P25" i="1"/>
  <c r="O8" i="1"/>
  <c r="Q34" i="1"/>
  <c r="Q33" i="1"/>
  <c r="Q32" i="1"/>
  <c r="Q26" i="1"/>
  <c r="Q25" i="1"/>
  <c r="S34" i="1"/>
  <c r="S33" i="1"/>
  <c r="S32" i="1"/>
  <c r="S26" i="1"/>
  <c r="S25" i="1"/>
  <c r="R34" i="1"/>
  <c r="R33" i="1"/>
  <c r="R32" i="1"/>
  <c r="R26" i="1"/>
  <c r="R25" i="1"/>
  <c r="K2" i="36" l="1"/>
  <c r="I34" i="61" l="1"/>
  <c r="H34" i="61"/>
  <c r="I33" i="61"/>
  <c r="H33" i="61"/>
  <c r="I32" i="61"/>
  <c r="H32" i="61"/>
  <c r="I31" i="61"/>
  <c r="H31" i="61"/>
  <c r="I30" i="61"/>
  <c r="H30" i="61"/>
  <c r="I29" i="61"/>
  <c r="H29" i="61"/>
  <c r="I28" i="61"/>
  <c r="H28" i="61"/>
  <c r="I27" i="61"/>
  <c r="H27" i="61"/>
  <c r="I26" i="61"/>
  <c r="H26" i="61"/>
  <c r="I25" i="61"/>
  <c r="H25" i="61"/>
  <c r="I24" i="61"/>
  <c r="H24" i="61"/>
  <c r="I23" i="61"/>
  <c r="H23" i="61"/>
  <c r="I22" i="61"/>
  <c r="H22" i="61"/>
  <c r="I21" i="61"/>
  <c r="H21" i="61"/>
  <c r="I20" i="61"/>
  <c r="H20" i="61"/>
  <c r="I19" i="61"/>
  <c r="H19" i="61"/>
  <c r="I18" i="61"/>
  <c r="H18" i="61"/>
  <c r="I17" i="61"/>
  <c r="H17" i="61"/>
  <c r="I16" i="61"/>
  <c r="H16" i="61"/>
  <c r="I15" i="61"/>
  <c r="H15" i="61"/>
  <c r="I14" i="61"/>
  <c r="H14" i="61"/>
  <c r="I13" i="61"/>
  <c r="H13" i="61"/>
  <c r="I12" i="61"/>
  <c r="H12" i="61"/>
  <c r="I11" i="61"/>
  <c r="H11" i="61"/>
  <c r="I10" i="61"/>
  <c r="H10" i="61"/>
  <c r="I9" i="61"/>
  <c r="H9" i="61"/>
  <c r="I8" i="61"/>
  <c r="H8" i="61"/>
  <c r="I7" i="61"/>
  <c r="H7" i="61"/>
  <c r="I6" i="61"/>
  <c r="H6" i="61"/>
  <c r="I5" i="61"/>
  <c r="H5" i="61"/>
  <c r="I4" i="61"/>
  <c r="H4" i="61"/>
  <c r="I3" i="61"/>
  <c r="H3" i="61"/>
  <c r="I34" i="60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" i="55" l="1"/>
  <c r="H3" i="55"/>
  <c r="I34" i="55"/>
  <c r="H34" i="55"/>
  <c r="I33" i="55"/>
  <c r="H33" i="55"/>
  <c r="I32" i="55"/>
  <c r="H32" i="55"/>
  <c r="I31" i="55"/>
  <c r="H31" i="55"/>
  <c r="I30" i="55"/>
  <c r="H30" i="55"/>
  <c r="I29" i="55"/>
  <c r="H29" i="55"/>
  <c r="I28" i="55"/>
  <c r="H28" i="55"/>
  <c r="I27" i="55"/>
  <c r="H27" i="55"/>
  <c r="I26" i="55"/>
  <c r="H26" i="55"/>
  <c r="I25" i="55"/>
  <c r="H25" i="55"/>
  <c r="I24" i="55"/>
  <c r="H24" i="55"/>
  <c r="I23" i="55"/>
  <c r="H23" i="55"/>
  <c r="I22" i="55"/>
  <c r="H22" i="55"/>
  <c r="I21" i="55"/>
  <c r="H21" i="55"/>
  <c r="I20" i="55"/>
  <c r="H20" i="55"/>
  <c r="I19" i="55"/>
  <c r="H19" i="55"/>
  <c r="I18" i="55"/>
  <c r="H18" i="55"/>
  <c r="I17" i="55"/>
  <c r="H17" i="55"/>
  <c r="I16" i="55"/>
  <c r="H16" i="55"/>
  <c r="I15" i="55"/>
  <c r="H15" i="55"/>
  <c r="I14" i="55"/>
  <c r="H14" i="55"/>
  <c r="I13" i="55"/>
  <c r="H13" i="55"/>
  <c r="I12" i="55"/>
  <c r="H12" i="55"/>
  <c r="I11" i="55"/>
  <c r="H11" i="55"/>
  <c r="I10" i="55"/>
  <c r="H10" i="55"/>
  <c r="I9" i="55"/>
  <c r="H9" i="55"/>
  <c r="I8" i="55"/>
  <c r="H8" i="55"/>
  <c r="I7" i="55"/>
  <c r="H7" i="55"/>
  <c r="I6" i="55"/>
  <c r="H6" i="55"/>
  <c r="I5" i="55"/>
  <c r="H5" i="55"/>
  <c r="I4" i="55"/>
  <c r="H4" i="55"/>
  <c r="I34" i="46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10" i="55"/>
  <c r="R14" i="55"/>
  <c r="R18" i="55"/>
  <c r="R22" i="55"/>
  <c r="R26" i="55"/>
  <c r="R30" i="55"/>
  <c r="R34" i="55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" i="61"/>
  <c r="R15" i="61"/>
  <c r="R19" i="61"/>
  <c r="R23" i="61"/>
  <c r="R27" i="61"/>
  <c r="R31" i="61"/>
  <c r="R34" i="61"/>
  <c r="R33" i="61"/>
  <c r="R32" i="61"/>
  <c r="R30" i="61"/>
  <c r="R29" i="61"/>
  <c r="R28" i="61"/>
  <c r="R26" i="61"/>
  <c r="R25" i="61"/>
  <c r="R24" i="61"/>
  <c r="R22" i="61"/>
  <c r="R21" i="61"/>
  <c r="R20" i="61"/>
  <c r="R18" i="61"/>
  <c r="R17" i="61"/>
  <c r="R16" i="61"/>
  <c r="R14" i="61"/>
  <c r="R13" i="61"/>
  <c r="R12" i="61"/>
  <c r="R11" i="61"/>
  <c r="R10" i="61"/>
  <c r="R9" i="61"/>
  <c r="R8" i="61"/>
  <c r="R7" i="61"/>
  <c r="R6" i="61"/>
  <c r="R5" i="61"/>
  <c r="R4" i="61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33" i="55"/>
  <c r="R32" i="55"/>
  <c r="R31" i="55"/>
  <c r="R29" i="55"/>
  <c r="R28" i="55"/>
  <c r="R27" i="55"/>
  <c r="R25" i="55"/>
  <c r="R24" i="55"/>
  <c r="R23" i="55"/>
  <c r="R21" i="55"/>
  <c r="R20" i="55"/>
  <c r="R19" i="55"/>
  <c r="R17" i="55"/>
  <c r="R16" i="55"/>
  <c r="R15" i="55"/>
  <c r="R13" i="55"/>
  <c r="R12" i="55"/>
  <c r="R11" i="55"/>
  <c r="R9" i="55"/>
  <c r="R8" i="55"/>
  <c r="R7" i="55"/>
  <c r="R6" i="55"/>
  <c r="R5" i="55"/>
  <c r="R4" i="55"/>
  <c r="R3" i="55"/>
  <c r="R4" i="54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4" i="46"/>
  <c r="S3" i="46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O4" i="46" l="1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O4" i="61" l="1"/>
  <c r="O5" i="61"/>
  <c r="O6" i="61"/>
  <c r="O7" i="61"/>
  <c r="O8" i="61"/>
  <c r="O9" i="61"/>
  <c r="O10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" i="61"/>
  <c r="O4" i="60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4" i="56"/>
  <c r="O5" i="56"/>
  <c r="O6" i="56"/>
  <c r="O7" i="56"/>
  <c r="O9" i="56"/>
  <c r="O10" i="56"/>
  <c r="O12" i="56"/>
  <c r="O13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" i="56"/>
  <c r="O4" i="55"/>
  <c r="O5" i="55"/>
  <c r="O6" i="55"/>
  <c r="O7" i="55"/>
  <c r="O8" i="55"/>
  <c r="O9" i="55"/>
  <c r="O10" i="55"/>
  <c r="O11" i="55"/>
  <c r="O12" i="55"/>
  <c r="O13" i="55"/>
  <c r="O14" i="55"/>
  <c r="O15" i="55"/>
  <c r="O16" i="55"/>
  <c r="O17" i="55"/>
  <c r="O18" i="55"/>
  <c r="O19" i="55"/>
  <c r="O20" i="55"/>
  <c r="O21" i="55"/>
  <c r="O22" i="55"/>
  <c r="O23" i="55"/>
  <c r="O24" i="55"/>
  <c r="O25" i="55"/>
  <c r="O26" i="55"/>
  <c r="O27" i="55"/>
  <c r="O28" i="55"/>
  <c r="O29" i="55"/>
  <c r="O30" i="55"/>
  <c r="O31" i="55"/>
  <c r="O32" i="55"/>
  <c r="O33" i="55"/>
  <c r="O34" i="55"/>
  <c r="O3" i="55"/>
  <c r="O34" i="54"/>
  <c r="O4" i="54"/>
  <c r="O5" i="54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K57" i="36"/>
  <c r="F57" i="36"/>
  <c r="A57" i="36"/>
  <c r="K46" i="36"/>
  <c r="F46" i="36"/>
  <c r="A46" i="36"/>
  <c r="K35" i="36"/>
  <c r="F35" i="36"/>
  <c r="F24" i="36"/>
  <c r="O38" i="61"/>
  <c r="S34" i="61"/>
  <c r="Q34" i="61"/>
  <c r="P34" i="61"/>
  <c r="S33" i="61"/>
  <c r="Q33" i="61"/>
  <c r="P33" i="61"/>
  <c r="S32" i="61"/>
  <c r="Q32" i="61"/>
  <c r="P32" i="61"/>
  <c r="S31" i="61"/>
  <c r="Q31" i="61"/>
  <c r="P31" i="61"/>
  <c r="S30" i="61"/>
  <c r="Q30" i="61"/>
  <c r="P30" i="61"/>
  <c r="S29" i="61"/>
  <c r="Q29" i="61"/>
  <c r="P29" i="61"/>
  <c r="S28" i="61"/>
  <c r="Q28" i="61"/>
  <c r="P28" i="61"/>
  <c r="S27" i="61"/>
  <c r="Q27" i="61"/>
  <c r="P27" i="61"/>
  <c r="S26" i="61"/>
  <c r="Q26" i="61"/>
  <c r="P26" i="61"/>
  <c r="S25" i="61"/>
  <c r="Q25" i="61"/>
  <c r="P25" i="61"/>
  <c r="S24" i="61"/>
  <c r="Q24" i="61"/>
  <c r="P24" i="61"/>
  <c r="S23" i="61"/>
  <c r="Q23" i="61"/>
  <c r="P23" i="61"/>
  <c r="S22" i="61"/>
  <c r="Q22" i="61"/>
  <c r="P22" i="61"/>
  <c r="S21" i="61"/>
  <c r="Q21" i="61"/>
  <c r="P21" i="61"/>
  <c r="S20" i="61"/>
  <c r="Q20" i="61"/>
  <c r="P20" i="61"/>
  <c r="S19" i="61"/>
  <c r="Q19" i="61"/>
  <c r="P19" i="61"/>
  <c r="S18" i="61"/>
  <c r="Q18" i="61"/>
  <c r="P18" i="61"/>
  <c r="S17" i="61"/>
  <c r="Q17" i="61"/>
  <c r="P17" i="61"/>
  <c r="S16" i="61"/>
  <c r="Q16" i="61"/>
  <c r="P16" i="61"/>
  <c r="S15" i="61"/>
  <c r="Q15" i="61"/>
  <c r="P15" i="61"/>
  <c r="S14" i="61"/>
  <c r="Q14" i="61"/>
  <c r="P14" i="61"/>
  <c r="S13" i="61"/>
  <c r="Q13" i="61"/>
  <c r="P13" i="61"/>
  <c r="S12" i="61"/>
  <c r="Q12" i="61"/>
  <c r="P12" i="61"/>
  <c r="S11" i="61"/>
  <c r="Q11" i="61"/>
  <c r="P11" i="61"/>
  <c r="S10" i="61"/>
  <c r="Q10" i="61"/>
  <c r="P10" i="61"/>
  <c r="S9" i="61"/>
  <c r="Q9" i="61"/>
  <c r="P9" i="61"/>
  <c r="S8" i="61"/>
  <c r="Q8" i="61"/>
  <c r="P8" i="61"/>
  <c r="S7" i="61"/>
  <c r="Q7" i="61"/>
  <c r="P7" i="61"/>
  <c r="S6" i="61"/>
  <c r="Q6" i="61"/>
  <c r="P6" i="61"/>
  <c r="S5" i="61"/>
  <c r="Q5" i="61"/>
  <c r="P5" i="61"/>
  <c r="S4" i="61"/>
  <c r="Q4" i="61"/>
  <c r="P4" i="61"/>
  <c r="S3" i="61"/>
  <c r="Q3" i="61"/>
  <c r="P3" i="61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5"/>
  <c r="O38" i="54"/>
  <c r="S34" i="55"/>
  <c r="Q34" i="55"/>
  <c r="P34" i="55"/>
  <c r="S33" i="55"/>
  <c r="Q33" i="55"/>
  <c r="P33" i="55"/>
  <c r="S32" i="55"/>
  <c r="Q32" i="55"/>
  <c r="P32" i="55"/>
  <c r="S31" i="55"/>
  <c r="Q31" i="55"/>
  <c r="P31" i="55"/>
  <c r="S30" i="55"/>
  <c r="Q30" i="55"/>
  <c r="P30" i="55"/>
  <c r="S29" i="55"/>
  <c r="Q29" i="55"/>
  <c r="P29" i="55"/>
  <c r="S28" i="55"/>
  <c r="Q28" i="55"/>
  <c r="P28" i="55"/>
  <c r="S27" i="55"/>
  <c r="Q27" i="55"/>
  <c r="P27" i="55"/>
  <c r="S26" i="55"/>
  <c r="Q26" i="55"/>
  <c r="P26" i="55"/>
  <c r="S25" i="55"/>
  <c r="Q25" i="55"/>
  <c r="P25" i="55"/>
  <c r="S24" i="55"/>
  <c r="Q24" i="55"/>
  <c r="P24" i="55"/>
  <c r="S23" i="55"/>
  <c r="Q23" i="55"/>
  <c r="P23" i="55"/>
  <c r="S22" i="55"/>
  <c r="Q22" i="55"/>
  <c r="P22" i="55"/>
  <c r="S21" i="55"/>
  <c r="Q21" i="55"/>
  <c r="P21" i="55"/>
  <c r="S20" i="55"/>
  <c r="Q20" i="55"/>
  <c r="P20" i="55"/>
  <c r="S19" i="55"/>
  <c r="Q19" i="55"/>
  <c r="P19" i="55"/>
  <c r="S18" i="55"/>
  <c r="Q18" i="55"/>
  <c r="P18" i="55"/>
  <c r="S17" i="55"/>
  <c r="Q17" i="55"/>
  <c r="P17" i="55"/>
  <c r="S16" i="55"/>
  <c r="Q16" i="55"/>
  <c r="P16" i="55"/>
  <c r="S15" i="55"/>
  <c r="Q15" i="55"/>
  <c r="P15" i="55"/>
  <c r="S14" i="55"/>
  <c r="Q14" i="55"/>
  <c r="P14" i="55"/>
  <c r="S13" i="55"/>
  <c r="Q13" i="55"/>
  <c r="P13" i="55"/>
  <c r="S12" i="55"/>
  <c r="Q12" i="55"/>
  <c r="P12" i="55"/>
  <c r="S11" i="55"/>
  <c r="Q11" i="55"/>
  <c r="P11" i="55"/>
  <c r="S10" i="55"/>
  <c r="Q10" i="55"/>
  <c r="P10" i="55"/>
  <c r="S9" i="55"/>
  <c r="Q9" i="55"/>
  <c r="P9" i="55"/>
  <c r="S8" i="55"/>
  <c r="Q8" i="55"/>
  <c r="P8" i="55"/>
  <c r="S7" i="55"/>
  <c r="Q7" i="55"/>
  <c r="P7" i="55"/>
  <c r="S6" i="55"/>
  <c r="Q6" i="55"/>
  <c r="P6" i="55"/>
  <c r="S5" i="55"/>
  <c r="Q5" i="55"/>
  <c r="P5" i="55"/>
  <c r="S4" i="55"/>
  <c r="Q4" i="55"/>
  <c r="P4" i="55"/>
  <c r="S3" i="55"/>
  <c r="Q3" i="55"/>
  <c r="P3" i="55"/>
  <c r="P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Q10" i="54"/>
  <c r="P10" i="54"/>
  <c r="S9" i="54"/>
  <c r="Q9" i="54"/>
  <c r="P9" i="54"/>
  <c r="S8" i="54"/>
  <c r="Q8" i="54"/>
  <c r="P8" i="54"/>
  <c r="S7" i="54"/>
  <c r="Q7" i="54"/>
  <c r="P7" i="54"/>
  <c r="S6" i="54"/>
  <c r="Q6" i="54"/>
  <c r="P6" i="54"/>
  <c r="S5" i="54"/>
  <c r="Q5" i="54"/>
  <c r="P5" i="54"/>
  <c r="S4" i="54"/>
  <c r="Q4" i="54"/>
  <c r="P4" i="54"/>
  <c r="S3" i="54"/>
  <c r="Q3" i="54"/>
  <c r="K44" i="59" l="1"/>
  <c r="K40" i="59"/>
  <c r="K36" i="59"/>
  <c r="L36" i="59" s="1"/>
  <c r="K43" i="59"/>
  <c r="K39" i="59"/>
  <c r="K35" i="59"/>
  <c r="K46" i="59"/>
  <c r="K42" i="59"/>
  <c r="L42" i="59" s="1"/>
  <c r="K38" i="59"/>
  <c r="L38" i="59" s="1"/>
  <c r="K45" i="59"/>
  <c r="K41" i="59"/>
  <c r="L41" i="59" s="1"/>
  <c r="K37" i="59"/>
  <c r="L37" i="59" s="1"/>
  <c r="K44" i="58"/>
  <c r="K40" i="58"/>
  <c r="K36" i="58"/>
  <c r="K43" i="58"/>
  <c r="L43" i="58" s="1"/>
  <c r="K39" i="58"/>
  <c r="L39" i="58" s="1"/>
  <c r="K35" i="58"/>
  <c r="L35" i="58" s="1"/>
  <c r="K42" i="58"/>
  <c r="K38" i="58"/>
  <c r="L38" i="58" s="1"/>
  <c r="K45" i="58"/>
  <c r="K41" i="58"/>
  <c r="K37" i="58"/>
  <c r="L37" i="58" s="1"/>
  <c r="K44" i="56"/>
  <c r="L44" i="56" s="1"/>
  <c r="K40" i="56"/>
  <c r="L40" i="56" s="1"/>
  <c r="K36" i="56"/>
  <c r="K43" i="56"/>
  <c r="K39" i="56"/>
  <c r="L39" i="56" s="1"/>
  <c r="K35" i="56"/>
  <c r="K46" i="56"/>
  <c r="K42" i="56"/>
  <c r="K38" i="56"/>
  <c r="K45" i="56"/>
  <c r="L45" i="56" s="1"/>
  <c r="K41" i="56"/>
  <c r="L41" i="56" s="1"/>
  <c r="K37" i="56"/>
  <c r="L37" i="56" s="1"/>
  <c r="K39" i="55"/>
  <c r="M39" i="55" s="1"/>
  <c r="K43" i="54"/>
  <c r="K44" i="54"/>
  <c r="K40" i="54"/>
  <c r="K36" i="54"/>
  <c r="K39" i="54"/>
  <c r="K35" i="54"/>
  <c r="K46" i="54"/>
  <c r="K42" i="54"/>
  <c r="K38" i="54"/>
  <c r="K45" i="54"/>
  <c r="K41" i="54"/>
  <c r="K37" i="54"/>
  <c r="K44" i="60"/>
  <c r="L44" i="60" s="1"/>
  <c r="K40" i="60"/>
  <c r="L40" i="60" s="1"/>
  <c r="K36" i="60"/>
  <c r="K43" i="60"/>
  <c r="L43" i="60" s="1"/>
  <c r="K39" i="60"/>
  <c r="L39" i="60" s="1"/>
  <c r="K35" i="60"/>
  <c r="L35" i="60" s="1"/>
  <c r="K46" i="60"/>
  <c r="L46" i="60" s="1"/>
  <c r="K42" i="60"/>
  <c r="K38" i="60"/>
  <c r="L38" i="60" s="1"/>
  <c r="K45" i="60"/>
  <c r="L45" i="60" s="1"/>
  <c r="K41" i="60"/>
  <c r="K37" i="60"/>
  <c r="K43" i="61"/>
  <c r="L43" i="61" s="1"/>
  <c r="K46" i="61"/>
  <c r="K38" i="61"/>
  <c r="K45" i="61"/>
  <c r="L45" i="61" s="1"/>
  <c r="K41" i="61"/>
  <c r="L41" i="61" s="1"/>
  <c r="K37" i="61"/>
  <c r="K44" i="61"/>
  <c r="L44" i="61" s="1"/>
  <c r="K40" i="61"/>
  <c r="L40" i="61" s="1"/>
  <c r="K36" i="61"/>
  <c r="L36" i="61" s="1"/>
  <c r="K39" i="61"/>
  <c r="L39" i="61" s="1"/>
  <c r="K35" i="61"/>
  <c r="L35" i="61" s="1"/>
  <c r="K42" i="61"/>
  <c r="L42" i="61" s="1"/>
  <c r="K46" i="57"/>
  <c r="L46" i="57" s="1"/>
  <c r="K42" i="57"/>
  <c r="L42" i="57" s="1"/>
  <c r="K38" i="57"/>
  <c r="L38" i="57" s="1"/>
  <c r="K41" i="57"/>
  <c r="L41" i="57" s="1"/>
  <c r="K37" i="57"/>
  <c r="L37" i="57" s="1"/>
  <c r="K44" i="57"/>
  <c r="K40" i="57"/>
  <c r="L40" i="57" s="1"/>
  <c r="K36" i="57"/>
  <c r="L36" i="57" s="1"/>
  <c r="K43" i="57"/>
  <c r="L43" i="57" s="1"/>
  <c r="K39" i="57"/>
  <c r="L39" i="57" s="1"/>
  <c r="K35" i="57"/>
  <c r="L35" i="57" s="1"/>
  <c r="K45" i="57"/>
  <c r="L45" i="57" s="1"/>
  <c r="K46" i="55"/>
  <c r="M46" i="55" s="1"/>
  <c r="K45" i="55"/>
  <c r="M45" i="55" s="1"/>
  <c r="K41" i="55"/>
  <c r="M41" i="55" s="1"/>
  <c r="K36" i="55"/>
  <c r="M36" i="55" s="1"/>
  <c r="K40" i="55"/>
  <c r="M40" i="55" s="1"/>
  <c r="K35" i="55"/>
  <c r="M35" i="55" s="1"/>
  <c r="K38" i="55"/>
  <c r="M38" i="55" s="1"/>
  <c r="K42" i="55"/>
  <c r="M42" i="55" s="1"/>
  <c r="K37" i="55"/>
  <c r="M37" i="55" s="1"/>
  <c r="K44" i="55"/>
  <c r="M44" i="55" s="1"/>
  <c r="K43" i="55"/>
  <c r="M43" i="55" s="1"/>
  <c r="H43" i="54"/>
  <c r="H42" i="54"/>
  <c r="G44" i="36" s="1"/>
  <c r="H37" i="54"/>
  <c r="G39" i="36" s="1"/>
  <c r="H44" i="54"/>
  <c r="J42" i="54"/>
  <c r="H40" i="54"/>
  <c r="G42" i="36" s="1"/>
  <c r="J37" i="54"/>
  <c r="H38" i="54"/>
  <c r="G40" i="36" s="1"/>
  <c r="J44" i="54"/>
  <c r="J39" i="54"/>
  <c r="J35" i="54"/>
  <c r="J41" i="54"/>
  <c r="J43" i="54"/>
  <c r="H39" i="54"/>
  <c r="G41" i="36" s="1"/>
  <c r="J40" i="54"/>
  <c r="J38" i="54"/>
  <c r="H41" i="54"/>
  <c r="G43" i="36" s="1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40" i="56"/>
  <c r="J36" i="56"/>
  <c r="J46" i="56"/>
  <c r="J38" i="56"/>
  <c r="J45" i="56"/>
  <c r="J37" i="56"/>
  <c r="J43" i="56"/>
  <c r="J39" i="56"/>
  <c r="J35" i="56"/>
  <c r="J42" i="56"/>
  <c r="J41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I46" i="61"/>
  <c r="I44" i="61"/>
  <c r="I42" i="61"/>
  <c r="M66" i="36" s="1"/>
  <c r="I40" i="61"/>
  <c r="M64" i="36" s="1"/>
  <c r="I38" i="61"/>
  <c r="M62" i="36" s="1"/>
  <c r="I36" i="61"/>
  <c r="M60" i="36" s="1"/>
  <c r="H46" i="61"/>
  <c r="H44" i="61"/>
  <c r="H42" i="61"/>
  <c r="L66" i="36" s="1"/>
  <c r="H40" i="61"/>
  <c r="L64" i="36" s="1"/>
  <c r="H38" i="61"/>
  <c r="L62" i="36" s="1"/>
  <c r="H36" i="61"/>
  <c r="L60" i="36" s="1"/>
  <c r="I45" i="61"/>
  <c r="I43" i="61"/>
  <c r="I41" i="61"/>
  <c r="M65" i="36" s="1"/>
  <c r="I39" i="61"/>
  <c r="M63" i="36" s="1"/>
  <c r="I37" i="61"/>
  <c r="M61" i="36" s="1"/>
  <c r="I35" i="61"/>
  <c r="M59" i="36" s="1"/>
  <c r="H45" i="61"/>
  <c r="H43" i="61"/>
  <c r="H41" i="61"/>
  <c r="L65" i="36" s="1"/>
  <c r="H39" i="61"/>
  <c r="L63" i="36" s="1"/>
  <c r="H37" i="61"/>
  <c r="L61" i="36" s="1"/>
  <c r="H35" i="61"/>
  <c r="L59" i="36" s="1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G64" i="36" s="1"/>
  <c r="H38" i="60"/>
  <c r="G62" i="36" s="1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G65" i="36" s="1"/>
  <c r="H39" i="60"/>
  <c r="G63" i="36" s="1"/>
  <c r="H37" i="60"/>
  <c r="G61" i="36" s="1"/>
  <c r="H35" i="60"/>
  <c r="G59" i="36" s="1"/>
  <c r="J43" i="60"/>
  <c r="J39" i="60"/>
  <c r="J35" i="60"/>
  <c r="I44" i="58"/>
  <c r="I42" i="58"/>
  <c r="M55" i="36" s="1"/>
  <c r="I40" i="58"/>
  <c r="M53" i="36" s="1"/>
  <c r="I38" i="58"/>
  <c r="M51" i="36" s="1"/>
  <c r="I36" i="58"/>
  <c r="M49" i="36" s="1"/>
  <c r="J42" i="58"/>
  <c r="J38" i="58"/>
  <c r="H44" i="58"/>
  <c r="H42" i="58"/>
  <c r="L55" i="36" s="1"/>
  <c r="H40" i="58"/>
  <c r="L53" i="36" s="1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L52" i="36" s="1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B65" i="36" s="1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G53" i="36" s="1"/>
  <c r="H38" i="57"/>
  <c r="G51" i="36" s="1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G50" i="36" s="1"/>
  <c r="H35" i="57"/>
  <c r="G48" i="36" s="1"/>
  <c r="I46" i="56"/>
  <c r="I44" i="56"/>
  <c r="I42" i="56"/>
  <c r="C55" i="36" s="1"/>
  <c r="I40" i="56"/>
  <c r="C53" i="36" s="1"/>
  <c r="I38" i="56"/>
  <c r="C51" i="36" s="1"/>
  <c r="I36" i="56"/>
  <c r="C49" i="36" s="1"/>
  <c r="H46" i="56"/>
  <c r="H44" i="56"/>
  <c r="H42" i="56"/>
  <c r="B55" i="36" s="1"/>
  <c r="H40" i="56"/>
  <c r="B53" i="36" s="1"/>
  <c r="H38" i="56"/>
  <c r="B51" i="36" s="1"/>
  <c r="H36" i="56"/>
  <c r="B49" i="36" s="1"/>
  <c r="I45" i="56"/>
  <c r="I43" i="56"/>
  <c r="I41" i="56"/>
  <c r="C54" i="36" s="1"/>
  <c r="I39" i="56"/>
  <c r="C52" i="36" s="1"/>
  <c r="I37" i="56"/>
  <c r="C50" i="36" s="1"/>
  <c r="I35" i="56"/>
  <c r="C48" i="36" s="1"/>
  <c r="H45" i="56"/>
  <c r="H43" i="56"/>
  <c r="H41" i="56"/>
  <c r="B54" i="36" s="1"/>
  <c r="H39" i="56"/>
  <c r="B52" i="36" s="1"/>
  <c r="H37" i="56"/>
  <c r="B50" i="36" s="1"/>
  <c r="H35" i="56"/>
  <c r="B48" i="36" s="1"/>
  <c r="J46" i="55"/>
  <c r="J45" i="55"/>
  <c r="J44" i="55"/>
  <c r="J43" i="55"/>
  <c r="J42" i="55"/>
  <c r="J41" i="55"/>
  <c r="J40" i="55"/>
  <c r="J39" i="55"/>
  <c r="J38" i="55"/>
  <c r="J37" i="55"/>
  <c r="J36" i="55"/>
  <c r="J35" i="55"/>
  <c r="I46" i="55"/>
  <c r="I45" i="55"/>
  <c r="I44" i="55"/>
  <c r="I43" i="55"/>
  <c r="I42" i="55"/>
  <c r="M44" i="36" s="1"/>
  <c r="I41" i="55"/>
  <c r="M43" i="36" s="1"/>
  <c r="I40" i="55"/>
  <c r="M42" i="36" s="1"/>
  <c r="I39" i="55"/>
  <c r="M41" i="36" s="1"/>
  <c r="I38" i="55"/>
  <c r="M40" i="36" s="1"/>
  <c r="I37" i="55"/>
  <c r="M39" i="36" s="1"/>
  <c r="I36" i="55"/>
  <c r="M38" i="36" s="1"/>
  <c r="I35" i="55"/>
  <c r="M37" i="36" s="1"/>
  <c r="H46" i="55"/>
  <c r="H45" i="55"/>
  <c r="H44" i="55"/>
  <c r="H43" i="55"/>
  <c r="H42" i="55"/>
  <c r="L44" i="36" s="1"/>
  <c r="H41" i="55"/>
  <c r="L43" i="36" s="1"/>
  <c r="H40" i="55"/>
  <c r="L42" i="36" s="1"/>
  <c r="H39" i="55"/>
  <c r="L41" i="36" s="1"/>
  <c r="H38" i="55"/>
  <c r="L40" i="36" s="1"/>
  <c r="H37" i="55"/>
  <c r="L39" i="36" s="1"/>
  <c r="H36" i="55"/>
  <c r="L38" i="36" s="1"/>
  <c r="H35" i="55"/>
  <c r="J35" i="61"/>
  <c r="J38" i="61"/>
  <c r="L37" i="61"/>
  <c r="L38" i="61"/>
  <c r="J39" i="61"/>
  <c r="J40" i="61"/>
  <c r="J41" i="61"/>
  <c r="J42" i="61"/>
  <c r="J43" i="61"/>
  <c r="J44" i="61"/>
  <c r="J45" i="61"/>
  <c r="J46" i="61"/>
  <c r="J36" i="61"/>
  <c r="L46" i="61"/>
  <c r="J37" i="61"/>
  <c r="L46" i="59"/>
  <c r="L42" i="58"/>
  <c r="L44" i="57"/>
  <c r="L35" i="56"/>
  <c r="L36" i="56"/>
  <c r="L38" i="56"/>
  <c r="H35" i="54"/>
  <c r="G37" i="36" s="1"/>
  <c r="Q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" i="46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T34" i="46"/>
  <c r="R34" i="46"/>
  <c r="T33" i="46"/>
  <c r="R33" i="46"/>
  <c r="T32" i="46"/>
  <c r="R32" i="46"/>
  <c r="T31" i="46"/>
  <c r="R31" i="46"/>
  <c r="T30" i="46"/>
  <c r="R30" i="46"/>
  <c r="T29" i="46"/>
  <c r="R29" i="46"/>
  <c r="T28" i="46"/>
  <c r="R28" i="46"/>
  <c r="T27" i="46"/>
  <c r="R27" i="46"/>
  <c r="T26" i="46"/>
  <c r="R26" i="46"/>
  <c r="T25" i="46"/>
  <c r="R25" i="46"/>
  <c r="T24" i="46"/>
  <c r="R24" i="46"/>
  <c r="T23" i="46"/>
  <c r="R23" i="46"/>
  <c r="T22" i="46"/>
  <c r="R22" i="46"/>
  <c r="T21" i="46"/>
  <c r="R21" i="46"/>
  <c r="T20" i="46"/>
  <c r="R20" i="46"/>
  <c r="T19" i="46"/>
  <c r="R19" i="46"/>
  <c r="T18" i="46"/>
  <c r="R18" i="46"/>
  <c r="T17" i="46"/>
  <c r="R17" i="46"/>
  <c r="T16" i="46"/>
  <c r="R16" i="46"/>
  <c r="T15" i="46"/>
  <c r="R15" i="46"/>
  <c r="T14" i="46"/>
  <c r="R14" i="46"/>
  <c r="T13" i="46"/>
  <c r="R13" i="46"/>
  <c r="T12" i="46"/>
  <c r="R12" i="46"/>
  <c r="T11" i="46"/>
  <c r="R11" i="46"/>
  <c r="T10" i="46"/>
  <c r="R10" i="46"/>
  <c r="T9" i="46"/>
  <c r="R9" i="46"/>
  <c r="T8" i="46"/>
  <c r="R8" i="46"/>
  <c r="T7" i="46"/>
  <c r="R7" i="46"/>
  <c r="T6" i="46"/>
  <c r="R6" i="46"/>
  <c r="T5" i="46"/>
  <c r="R5" i="46"/>
  <c r="T4" i="46"/>
  <c r="R4" i="46"/>
  <c r="T3" i="46"/>
  <c r="R3" i="46"/>
  <c r="F1" i="36"/>
  <c r="J42" i="46" l="1"/>
  <c r="J36" i="46"/>
  <c r="J37" i="46"/>
  <c r="J39" i="46"/>
  <c r="J40" i="46"/>
  <c r="J41" i="46"/>
  <c r="J38" i="46"/>
  <c r="J35" i="46"/>
  <c r="N45" i="59"/>
  <c r="M45" i="59"/>
  <c r="N35" i="59"/>
  <c r="M35" i="59"/>
  <c r="N40" i="59"/>
  <c r="M40" i="59"/>
  <c r="L45" i="59"/>
  <c r="N38" i="59"/>
  <c r="M38" i="59"/>
  <c r="N39" i="59"/>
  <c r="M39" i="59"/>
  <c r="N44" i="59"/>
  <c r="M44" i="59"/>
  <c r="L44" i="59"/>
  <c r="L40" i="59"/>
  <c r="N37" i="59"/>
  <c r="M37" i="59"/>
  <c r="N42" i="59"/>
  <c r="M42" i="59"/>
  <c r="N43" i="59"/>
  <c r="M43" i="59"/>
  <c r="L43" i="59"/>
  <c r="L39" i="59"/>
  <c r="L35" i="59"/>
  <c r="N41" i="59"/>
  <c r="M41" i="59"/>
  <c r="N46" i="59"/>
  <c r="M46" i="59"/>
  <c r="N36" i="59"/>
  <c r="M36" i="59"/>
  <c r="N41" i="58"/>
  <c r="M41" i="58"/>
  <c r="N46" i="58"/>
  <c r="M46" i="58"/>
  <c r="N36" i="58"/>
  <c r="M36" i="58"/>
  <c r="L46" i="58"/>
  <c r="N45" i="58"/>
  <c r="M45" i="58"/>
  <c r="N35" i="58"/>
  <c r="M35" i="58"/>
  <c r="N40" i="58"/>
  <c r="M40" i="58"/>
  <c r="L45" i="58"/>
  <c r="L41" i="58"/>
  <c r="N38" i="58"/>
  <c r="M38" i="58"/>
  <c r="N39" i="58"/>
  <c r="M39" i="58"/>
  <c r="N44" i="58"/>
  <c r="M44" i="58"/>
  <c r="L44" i="58"/>
  <c r="L40" i="58"/>
  <c r="L36" i="58"/>
  <c r="N37" i="58"/>
  <c r="M37" i="58"/>
  <c r="N42" i="58"/>
  <c r="M42" i="58"/>
  <c r="N43" i="58"/>
  <c r="M43" i="58"/>
  <c r="N37" i="56"/>
  <c r="M37" i="56"/>
  <c r="N41" i="56"/>
  <c r="M41" i="56"/>
  <c r="N46" i="56"/>
  <c r="M46" i="56"/>
  <c r="N36" i="56"/>
  <c r="M36" i="56"/>
  <c r="N42" i="56"/>
  <c r="M42" i="56"/>
  <c r="N45" i="56"/>
  <c r="M45" i="56"/>
  <c r="N35" i="56"/>
  <c r="M35" i="56"/>
  <c r="N40" i="56"/>
  <c r="M40" i="56"/>
  <c r="N43" i="56"/>
  <c r="M43" i="56"/>
  <c r="L43" i="56"/>
  <c r="L46" i="56"/>
  <c r="L42" i="56"/>
  <c r="N38" i="56"/>
  <c r="M38" i="56"/>
  <c r="M39" i="56"/>
  <c r="N39" i="56"/>
  <c r="N44" i="56"/>
  <c r="M44" i="56"/>
  <c r="N35" i="54"/>
  <c r="M35" i="54"/>
  <c r="L35" i="54"/>
  <c r="N37" i="60"/>
  <c r="M37" i="60"/>
  <c r="N42" i="60"/>
  <c r="M42" i="60"/>
  <c r="N41" i="60"/>
  <c r="M41" i="60"/>
  <c r="N36" i="60"/>
  <c r="M36" i="60"/>
  <c r="L42" i="60"/>
  <c r="N45" i="60"/>
  <c r="M45" i="60"/>
  <c r="N35" i="60"/>
  <c r="M35" i="60"/>
  <c r="N40" i="60"/>
  <c r="M40" i="60"/>
  <c r="N43" i="60"/>
  <c r="M43" i="60"/>
  <c r="N46" i="60"/>
  <c r="M46" i="60"/>
  <c r="L37" i="60"/>
  <c r="L41" i="60"/>
  <c r="L36" i="60"/>
  <c r="N38" i="60"/>
  <c r="M38" i="60"/>
  <c r="N39" i="60"/>
  <c r="M39" i="60"/>
  <c r="N44" i="60"/>
  <c r="M44" i="60"/>
  <c r="N42" i="61"/>
  <c r="M42" i="61"/>
  <c r="N40" i="61"/>
  <c r="M40" i="61"/>
  <c r="N45" i="61"/>
  <c r="M45" i="61"/>
  <c r="M35" i="61"/>
  <c r="N35" i="61"/>
  <c r="N44" i="61"/>
  <c r="M44" i="61"/>
  <c r="N38" i="61"/>
  <c r="M38" i="61"/>
  <c r="M39" i="61"/>
  <c r="N39" i="61"/>
  <c r="N37" i="61"/>
  <c r="M37" i="61"/>
  <c r="N46" i="61"/>
  <c r="M46" i="61"/>
  <c r="N36" i="61"/>
  <c r="M36" i="61"/>
  <c r="N41" i="61"/>
  <c r="M41" i="61"/>
  <c r="M43" i="61"/>
  <c r="N43" i="61"/>
  <c r="N45" i="57"/>
  <c r="M45" i="57"/>
  <c r="N36" i="57"/>
  <c r="M36" i="57"/>
  <c r="N41" i="57"/>
  <c r="M41" i="57"/>
  <c r="N35" i="57"/>
  <c r="M35" i="57"/>
  <c r="N40" i="57"/>
  <c r="M40" i="57"/>
  <c r="N38" i="57"/>
  <c r="M38" i="57"/>
  <c r="N39" i="57"/>
  <c r="M39" i="57"/>
  <c r="N44" i="57"/>
  <c r="M44" i="57"/>
  <c r="N42" i="57"/>
  <c r="M42" i="57"/>
  <c r="N43" i="57"/>
  <c r="M43" i="57"/>
  <c r="N37" i="57"/>
  <c r="M37" i="57"/>
  <c r="N46" i="57"/>
  <c r="M46" i="57"/>
  <c r="N38" i="54"/>
  <c r="L38" i="54"/>
  <c r="M38" i="54"/>
  <c r="M41" i="54"/>
  <c r="N41" i="54"/>
  <c r="L41" i="54"/>
  <c r="L43" i="54"/>
  <c r="M43" i="54"/>
  <c r="N43" i="54"/>
  <c r="L39" i="54"/>
  <c r="M39" i="54"/>
  <c r="N39" i="54"/>
  <c r="N46" i="54"/>
  <c r="L46" i="54"/>
  <c r="M46" i="54"/>
  <c r="M45" i="54"/>
  <c r="N45" i="54"/>
  <c r="L45" i="54"/>
  <c r="N42" i="54"/>
  <c r="L42" i="54"/>
  <c r="M42" i="54"/>
  <c r="M37" i="54"/>
  <c r="N37" i="54"/>
  <c r="L37" i="54"/>
  <c r="L44" i="54"/>
  <c r="M44" i="54"/>
  <c r="N44" i="54"/>
  <c r="L40" i="54"/>
  <c r="M40" i="54"/>
  <c r="N40" i="54"/>
  <c r="L36" i="54"/>
  <c r="M36" i="54"/>
  <c r="N36" i="54"/>
  <c r="L42" i="55"/>
  <c r="N42" i="55"/>
  <c r="L36" i="55"/>
  <c r="N36" i="55"/>
  <c r="L40" i="55"/>
  <c r="N40" i="55"/>
  <c r="L44" i="55"/>
  <c r="N44" i="55"/>
  <c r="L37" i="55"/>
  <c r="N37" i="55"/>
  <c r="L41" i="55"/>
  <c r="N41" i="55"/>
  <c r="L45" i="55"/>
  <c r="N45" i="55"/>
  <c r="L38" i="55"/>
  <c r="N38" i="55"/>
  <c r="L46" i="55"/>
  <c r="N46" i="55"/>
  <c r="L35" i="55"/>
  <c r="N35" i="55"/>
  <c r="L39" i="55"/>
  <c r="N39" i="55"/>
  <c r="L43" i="55"/>
  <c r="N43" i="55"/>
  <c r="L37" i="36"/>
  <c r="J46" i="46"/>
  <c r="I45" i="46"/>
  <c r="H44" i="46"/>
  <c r="I41" i="46"/>
  <c r="H32" i="36" s="1"/>
  <c r="H40" i="46"/>
  <c r="G31" i="36" s="1"/>
  <c r="I37" i="46"/>
  <c r="H28" i="36" s="1"/>
  <c r="J44" i="46"/>
  <c r="H42" i="46"/>
  <c r="G33" i="36" s="1"/>
  <c r="H38" i="46"/>
  <c r="G29" i="36" s="1"/>
  <c r="I44" i="46"/>
  <c r="H39" i="46"/>
  <c r="G30" i="36" s="1"/>
  <c r="I46" i="46"/>
  <c r="H45" i="46"/>
  <c r="J43" i="46"/>
  <c r="I42" i="46"/>
  <c r="H33" i="36" s="1"/>
  <c r="H41" i="46"/>
  <c r="G32" i="36" s="1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I36" i="46"/>
  <c r="H27" i="36" s="1"/>
  <c r="I35" i="46"/>
  <c r="H26" i="36" s="1"/>
  <c r="H36" i="46"/>
  <c r="G27" i="36" s="1"/>
  <c r="N66" i="36"/>
  <c r="N59" i="36"/>
  <c r="N65" i="36"/>
  <c r="N62" i="36"/>
  <c r="N64" i="36"/>
  <c r="N61" i="36"/>
  <c r="N63" i="36"/>
  <c r="N60" i="36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N43" i="36"/>
  <c r="N42" i="36"/>
  <c r="N38" i="36"/>
  <c r="N37" i="36"/>
  <c r="N39" i="36"/>
  <c r="N41" i="36"/>
  <c r="N44" i="36"/>
  <c r="N40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M35" i="46" l="1"/>
  <c r="O35" i="46"/>
  <c r="N35" i="46"/>
  <c r="O37" i="46"/>
  <c r="N37" i="46"/>
  <c r="M37" i="46"/>
  <c r="O40" i="46"/>
  <c r="N40" i="46"/>
  <c r="M40" i="46"/>
  <c r="O46" i="46"/>
  <c r="N46" i="46"/>
  <c r="M46" i="46"/>
  <c r="O44" i="46"/>
  <c r="N44" i="46"/>
  <c r="M44" i="46"/>
  <c r="O41" i="46"/>
  <c r="N41" i="46"/>
  <c r="M41" i="46"/>
  <c r="M43" i="46"/>
  <c r="O43" i="46"/>
  <c r="N43" i="46"/>
  <c r="O38" i="46"/>
  <c r="N38" i="46"/>
  <c r="M38" i="46"/>
  <c r="O45" i="46"/>
  <c r="N45" i="46"/>
  <c r="M45" i="46"/>
  <c r="O42" i="46"/>
  <c r="N42" i="46"/>
  <c r="M42" i="46"/>
  <c r="N39" i="46"/>
  <c r="M39" i="46"/>
  <c r="O39" i="46"/>
  <c r="O36" i="46"/>
  <c r="N36" i="46"/>
  <c r="M36" i="46"/>
  <c r="I28" i="36"/>
  <c r="I32" i="36"/>
  <c r="I27" i="36"/>
  <c r="I26" i="36"/>
  <c r="I31" i="36"/>
  <c r="I29" i="36"/>
  <c r="I33" i="36"/>
  <c r="I30" i="36"/>
  <c r="O28" i="1" l="1"/>
  <c r="R28" i="1" s="1"/>
  <c r="O29" i="1"/>
  <c r="R29" i="1" s="1"/>
  <c r="O30" i="1"/>
  <c r="R30" i="1" s="1"/>
  <c r="O31" i="1"/>
  <c r="R31" i="1" s="1"/>
  <c r="O32" i="1"/>
  <c r="O33" i="1"/>
  <c r="O34" i="1"/>
  <c r="O27" i="1"/>
  <c r="O20" i="1"/>
  <c r="R20" i="1" s="1"/>
  <c r="O21" i="1"/>
  <c r="R21" i="1" s="1"/>
  <c r="O22" i="1"/>
  <c r="R22" i="1" s="1"/>
  <c r="O23" i="1"/>
  <c r="R23" i="1" s="1"/>
  <c r="O24" i="1"/>
  <c r="R24" i="1" s="1"/>
  <c r="O25" i="1"/>
  <c r="O26" i="1"/>
  <c r="O19" i="1"/>
  <c r="O12" i="1"/>
  <c r="R12" i="1" s="1"/>
  <c r="O13" i="1"/>
  <c r="R13" i="1" s="1"/>
  <c r="O14" i="1"/>
  <c r="R14" i="1" s="1"/>
  <c r="O15" i="1"/>
  <c r="R15" i="1" s="1"/>
  <c r="O16" i="1"/>
  <c r="R16" i="1" s="1"/>
  <c r="O17" i="1"/>
  <c r="O18" i="1"/>
  <c r="O11" i="1"/>
  <c r="O4" i="1"/>
  <c r="R4" i="1" s="1"/>
  <c r="O5" i="1"/>
  <c r="R5" i="1" s="1"/>
  <c r="O6" i="1"/>
  <c r="R6" i="1" s="1"/>
  <c r="O7" i="1"/>
  <c r="R7" i="1" s="1"/>
  <c r="O9" i="1"/>
  <c r="R9" i="1" s="1"/>
  <c r="O10" i="1"/>
  <c r="R10" i="1" s="1"/>
  <c r="O3" i="1"/>
  <c r="R18" i="1" l="1"/>
  <c r="R17" i="1"/>
  <c r="S3" i="1"/>
  <c r="R3" i="1"/>
  <c r="Q3" i="1"/>
  <c r="R11" i="1"/>
  <c r="S11" i="1" s="1"/>
  <c r="Q11" i="1" s="1"/>
  <c r="S19" i="1"/>
  <c r="R19" i="1"/>
  <c r="Q19" i="1"/>
  <c r="R27" i="1"/>
  <c r="S27" i="1"/>
  <c r="Q27" i="1"/>
  <c r="M4" i="36" l="1"/>
  <c r="M9" i="36"/>
  <c r="M10" i="36"/>
  <c r="M5" i="36"/>
  <c r="M8" i="36"/>
  <c r="M6" i="36"/>
  <c r="M11" i="36"/>
  <c r="M7" i="36"/>
  <c r="L4" i="36"/>
  <c r="L9" i="36"/>
  <c r="L7" i="36"/>
  <c r="L11" i="36"/>
  <c r="L5" i="36"/>
  <c r="L8" i="36"/>
  <c r="L6" i="36"/>
  <c r="L10" i="36"/>
  <c r="R8" i="1" l="1"/>
  <c r="S24" i="1" l="1"/>
  <c r="Q24" i="1" s="1"/>
  <c r="P24" i="1" s="1"/>
  <c r="S17" i="1"/>
  <c r="Q17" i="1" s="1"/>
  <c r="P17" i="1" s="1"/>
  <c r="S18" i="1"/>
  <c r="Q18" i="1" s="1"/>
  <c r="P18" i="1" s="1"/>
  <c r="S12" i="1"/>
  <c r="Q12" i="1" s="1"/>
  <c r="S14" i="1"/>
  <c r="Q14" i="1" s="1"/>
  <c r="P14" i="1" s="1"/>
  <c r="S6" i="1"/>
  <c r="Q6" i="1" s="1"/>
  <c r="S15" i="1"/>
  <c r="Q15" i="1" s="1"/>
  <c r="S28" i="1"/>
  <c r="Q28" i="1" s="1"/>
  <c r="P28" i="1" s="1"/>
  <c r="S29" i="1"/>
  <c r="Q29" i="1" s="1"/>
  <c r="P29" i="1" s="1"/>
  <c r="S21" i="1"/>
  <c r="Q21" i="1" s="1"/>
  <c r="P21" i="1" s="1"/>
  <c r="S13" i="1"/>
  <c r="Q13" i="1" s="1"/>
  <c r="S30" i="1"/>
  <c r="Q30" i="1" s="1"/>
  <c r="P30" i="1" s="1"/>
  <c r="S8" i="1"/>
  <c r="Q8" i="1" s="1"/>
  <c r="S10" i="1"/>
  <c r="Q10" i="1" s="1"/>
  <c r="S16" i="1"/>
  <c r="Q16" i="1" s="1"/>
  <c r="P16" i="1" s="1"/>
  <c r="S7" i="1"/>
  <c r="Q7" i="1" s="1"/>
  <c r="S23" i="1"/>
  <c r="Q23" i="1" s="1"/>
  <c r="P23" i="1" s="1"/>
  <c r="S4" i="1"/>
  <c r="Q4" i="1" s="1"/>
  <c r="S22" i="1"/>
  <c r="Q22" i="1" s="1"/>
  <c r="P22" i="1" s="1"/>
  <c r="S9" i="1"/>
  <c r="Q9" i="1" s="1"/>
  <c r="S31" i="1"/>
  <c r="Q31" i="1" s="1"/>
  <c r="P31" i="1" s="1"/>
  <c r="S20" i="1"/>
  <c r="Q20" i="1" s="1"/>
  <c r="S5" i="1"/>
  <c r="Q5" i="1" s="1"/>
  <c r="P10" i="1" l="1"/>
  <c r="P15" i="1"/>
  <c r="P20" i="1"/>
  <c r="P13" i="1"/>
  <c r="P12" i="1"/>
  <c r="P9" i="1"/>
  <c r="P8" i="1"/>
  <c r="P5" i="1"/>
  <c r="P4" i="1"/>
  <c r="P11" i="1"/>
  <c r="P3" i="1"/>
  <c r="P27" i="1"/>
  <c r="P19" i="1"/>
  <c r="P6" i="1"/>
  <c r="P7" i="1"/>
  <c r="V41" i="1" l="1"/>
  <c r="V37" i="1"/>
  <c r="W41" i="1"/>
  <c r="W37" i="1"/>
  <c r="X41" i="1"/>
  <c r="X37" i="1"/>
  <c r="V40" i="1"/>
  <c r="X40" i="1"/>
  <c r="V39" i="1"/>
  <c r="V35" i="1"/>
  <c r="W39" i="1"/>
  <c r="W35" i="1"/>
  <c r="X39" i="1"/>
  <c r="X35" i="1"/>
  <c r="W40" i="1"/>
  <c r="W36" i="1"/>
  <c r="V42" i="1"/>
  <c r="V38" i="1"/>
  <c r="W42" i="1"/>
  <c r="W38" i="1"/>
  <c r="X42" i="1"/>
  <c r="X38" i="1"/>
  <c r="V36" i="1"/>
  <c r="X36" i="1"/>
</calcChain>
</file>

<file path=xl/sharedStrings.xml><?xml version="1.0" encoding="utf-8"?>
<sst xmlns="http://schemas.openxmlformats.org/spreadsheetml/2006/main" count="1449" uniqueCount="284">
  <si>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</si>
  <si>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</si>
  <si>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</si>
  <si>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</si>
  <si>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</si>
  <si>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</si>
  <si>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</si>
  <si>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</si>
  <si>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</si>
  <si>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</si>
  <si>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</si>
  <si>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</si>
  <si>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</si>
  <si>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</si>
  <si>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</si>
  <si>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</si>
  <si>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</si>
  <si>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</si>
  <si>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</si>
  <si>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</si>
  <si>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</si>
  <si>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</si>
  <si>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</si>
  <si>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</si>
  <si>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Time (0:00.0)</t>
  </si>
  <si>
    <t>200m</t>
  </si>
  <si>
    <t>Distance (m.cm)</t>
  </si>
  <si>
    <t>Long Jump</t>
  </si>
  <si>
    <t>Triple Jump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</si>
  <si>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</si>
  <si>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</si>
  <si>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</si>
  <si>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</si>
  <si>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</si>
  <si>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</si>
  <si>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</si>
  <si>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</si>
  <si>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</si>
  <si>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</si>
  <si>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</si>
  <si>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Time (0.0)</t>
  </si>
  <si>
    <t>80m Hurdles</t>
  </si>
  <si>
    <t>300m</t>
  </si>
  <si>
    <t>The Adeyfield Academy</t>
  </si>
  <si>
    <t>Beaumont</t>
  </si>
  <si>
    <t>Tring School</t>
  </si>
  <si>
    <t>Lane</t>
  </si>
  <si>
    <t>Toby Martin</t>
  </si>
  <si>
    <t>Hitchin Boys School</t>
  </si>
  <si>
    <t>Haydan London</t>
  </si>
  <si>
    <t>Tyler Burgess</t>
  </si>
  <si>
    <t>Tristan Lee</t>
  </si>
  <si>
    <t>St Albans School</t>
  </si>
  <si>
    <t>The Hemel Hempstead School</t>
  </si>
  <si>
    <t>George Elton</t>
  </si>
  <si>
    <t>Dylan Winfield</t>
  </si>
  <si>
    <t>Richard Hale School</t>
  </si>
  <si>
    <t>Athlete Lookuo</t>
  </si>
  <si>
    <t>Athlete lookup</t>
  </si>
  <si>
    <t>11th June 2022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</si>
  <si>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</si>
  <si>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</si>
  <si>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</si>
  <si>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</si>
  <si>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</si>
  <si>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</si>
  <si>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Hurdles</t>
  </si>
  <si>
    <t>Time (0.00)</t>
  </si>
  <si>
    <t>Enter No. and Time from the top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</si>
  <si>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</si>
  <si>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</si>
  <si>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</si>
  <si>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</si>
  <si>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</si>
  <si>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 xml:space="preserve">Aldenham School </t>
  </si>
  <si>
    <t>Joe Paterson</t>
  </si>
  <si>
    <t>Berkhamsted</t>
  </si>
  <si>
    <t>Rian Shah</t>
  </si>
  <si>
    <t>Dame Alice Owens</t>
  </si>
  <si>
    <t>Maksymilian Swiatkowski</t>
  </si>
  <si>
    <t>Nicholas Breakspear</t>
  </si>
  <si>
    <t>Finn Kenny</t>
  </si>
  <si>
    <t>Roundwood Park</t>
  </si>
  <si>
    <t>Harry Walker</t>
  </si>
  <si>
    <t>Sandringham</t>
  </si>
  <si>
    <t>James Mendlesohn</t>
  </si>
  <si>
    <t>Callum  Egan</t>
  </si>
  <si>
    <t>St Clement Danes</t>
  </si>
  <si>
    <t xml:space="preserve">St George's School </t>
  </si>
  <si>
    <t>Harry Webb</t>
  </si>
  <si>
    <t>Ethan Ogilvie</t>
  </si>
  <si>
    <t>The Marlborough Science Academy</t>
  </si>
  <si>
    <t>Maxymus Kuszewski</t>
  </si>
  <si>
    <t>Aidan Sher</t>
  </si>
  <si>
    <t>Aldenham School</t>
  </si>
  <si>
    <t>Tam Harper</t>
  </si>
  <si>
    <t>Ashlyns</t>
  </si>
  <si>
    <t>Griffyn Archer Jones</t>
  </si>
  <si>
    <t>Sam Bance</t>
  </si>
  <si>
    <t>Oscar Sheinman</t>
  </si>
  <si>
    <t>Joe Jackson</t>
  </si>
  <si>
    <t>Chancellor's</t>
  </si>
  <si>
    <t>Olayinka Michael</t>
  </si>
  <si>
    <t>Omead Haque</t>
  </si>
  <si>
    <t>Excel Ed-Okungbowa</t>
  </si>
  <si>
    <t>Ore Adebayo</t>
  </si>
  <si>
    <t>Haberdashers' Boys' School</t>
  </si>
  <si>
    <t>George Brooks-Johnson</t>
  </si>
  <si>
    <t>John F Kennedy RC School</t>
  </si>
  <si>
    <t>Kesai Boyce-Foster</t>
  </si>
  <si>
    <t>Longdean School</t>
  </si>
  <si>
    <t>George Sutcliffe</t>
  </si>
  <si>
    <t>Demi Adejuwon</t>
  </si>
  <si>
    <t>Billy Day</t>
  </si>
  <si>
    <t>Sammy Pinnington</t>
  </si>
  <si>
    <t xml:space="preserve">Sophia  stacey </t>
  </si>
  <si>
    <t>Samuel Ryder Academy</t>
  </si>
  <si>
    <t xml:space="preserve">Jayden  Ray Walker </t>
  </si>
  <si>
    <t xml:space="preserve">Samuel Ryder Academy </t>
  </si>
  <si>
    <t>Aryan Bhagwati</t>
  </si>
  <si>
    <t xml:space="preserve">St Albans School </t>
  </si>
  <si>
    <t>Brayden O'Connor</t>
  </si>
  <si>
    <t>Zach Ridgeway</t>
  </si>
  <si>
    <t xml:space="preserve">St Clement Danes </t>
  </si>
  <si>
    <t>Ben  Taylor</t>
  </si>
  <si>
    <t>Pascal Iwuji</t>
  </si>
  <si>
    <t>St Mary's Catholic School</t>
  </si>
  <si>
    <t>Fynn Palmer</t>
  </si>
  <si>
    <t>Marco  Tagliavore</t>
  </si>
  <si>
    <t>William  Unadike</t>
  </si>
  <si>
    <t>Praise Awoyemi</t>
  </si>
  <si>
    <t>Kyle Arnett</t>
  </si>
  <si>
    <t xml:space="preserve">Harrison Drury </t>
  </si>
  <si>
    <t>Michael Odeniyi</t>
  </si>
  <si>
    <t>Townsend</t>
  </si>
  <si>
    <t>Will Selby</t>
  </si>
  <si>
    <t>Yann  Merrick</t>
  </si>
  <si>
    <t>Zac Atsute-Asamoah</t>
  </si>
  <si>
    <t>Beau Quinn</t>
  </si>
  <si>
    <t>Freman College</t>
  </si>
  <si>
    <t>Ben Parker</t>
  </si>
  <si>
    <t>Haileybury</t>
  </si>
  <si>
    <t>Samuel  Faponle</t>
  </si>
  <si>
    <t>Joseph Wheeler-Henry</t>
  </si>
  <si>
    <t>Queens'</t>
  </si>
  <si>
    <t>Saketh Nadiger</t>
  </si>
  <si>
    <t>Freddie Stewart</t>
  </si>
  <si>
    <t>Tadi Fernando</t>
  </si>
  <si>
    <t>Sebbie Lees</t>
  </si>
  <si>
    <t>Billy Harmer</t>
  </si>
  <si>
    <t>Daniel Sokunle</t>
  </si>
  <si>
    <t>Liam Lynch</t>
  </si>
  <si>
    <t>St. Michael's Catholic High School (8)</t>
  </si>
  <si>
    <t>Justin Chikontwe</t>
  </si>
  <si>
    <t>Tom Conway</t>
  </si>
  <si>
    <t>Archie Blythe-Grimes</t>
  </si>
  <si>
    <t>The Knights Templar School</t>
  </si>
  <si>
    <t>Kirian  Thode</t>
  </si>
  <si>
    <t>Malachi Hardy</t>
  </si>
  <si>
    <t>Jobe Gorst</t>
  </si>
  <si>
    <t>Sam Allen</t>
  </si>
  <si>
    <t>Bishop Stortford High</t>
  </si>
  <si>
    <t>Cem Omer</t>
  </si>
  <si>
    <t xml:space="preserve">Lewis  Price </t>
  </si>
  <si>
    <t xml:space="preserve">Jack  Steddy </t>
  </si>
  <si>
    <t xml:space="preserve">Tom  Redfern </t>
  </si>
  <si>
    <t>Samuel Faponle</t>
  </si>
  <si>
    <t>Finley Norman</t>
  </si>
  <si>
    <t>Ronnie wilton</t>
  </si>
  <si>
    <t>Harry Murphy</t>
  </si>
  <si>
    <t>Sam Philpot</t>
  </si>
  <si>
    <t>JOhnny May</t>
  </si>
  <si>
    <t>Jonathan May</t>
  </si>
  <si>
    <t>Jack Morrissey</t>
  </si>
  <si>
    <t xml:space="preserve">Callum Chainey </t>
  </si>
  <si>
    <t>Charlie Hillier</t>
  </si>
  <si>
    <t>Edward  Starkins</t>
  </si>
  <si>
    <t>The Sele School</t>
  </si>
  <si>
    <t>Jayan Pisharody</t>
  </si>
  <si>
    <t>Matthew Williams</t>
  </si>
  <si>
    <t>Archie Seddon</t>
  </si>
  <si>
    <t>George Grimwood</t>
  </si>
  <si>
    <t>Lucas  Titchmarsh</t>
  </si>
  <si>
    <t>Alex Caprioara</t>
  </si>
  <si>
    <t>Josh  Hirst</t>
  </si>
  <si>
    <t>Obi Buckley</t>
  </si>
  <si>
    <t xml:space="preserve">James Ingham  Ingham </t>
  </si>
  <si>
    <t>Luke Carlin</t>
  </si>
  <si>
    <t>James O'Connor</t>
  </si>
  <si>
    <t>Quinn Edwards</t>
  </si>
  <si>
    <t>Nikolai Cherniaev</t>
  </si>
  <si>
    <t>Verulam</t>
  </si>
  <si>
    <t>Luke Dunham</t>
  </si>
  <si>
    <t>Luke Bass</t>
  </si>
  <si>
    <t>Ben Lewis</t>
  </si>
  <si>
    <t>Tom Lawless</t>
  </si>
  <si>
    <t>Henry Barron</t>
  </si>
  <si>
    <t>Cameron Jump</t>
  </si>
  <si>
    <t>Ollie Porter</t>
  </si>
  <si>
    <t>Simon Balle School</t>
  </si>
  <si>
    <t>James Holdsworth</t>
  </si>
  <si>
    <t>St. Joan of Arc</t>
  </si>
  <si>
    <t>James  Holdsworth</t>
  </si>
  <si>
    <t>Leon Atkins</t>
  </si>
  <si>
    <t>Josh Sperry</t>
  </si>
  <si>
    <t>Lukas McIvor</t>
  </si>
  <si>
    <t>HJ</t>
  </si>
  <si>
    <t>Cael  Foce</t>
  </si>
  <si>
    <t>Jack  Radclyffe</t>
  </si>
  <si>
    <t>James Walters</t>
  </si>
  <si>
    <t>Jamie  Flowerday</t>
  </si>
  <si>
    <t xml:space="preserve">Dahlia  Corp </t>
  </si>
  <si>
    <t>Queenswood</t>
  </si>
  <si>
    <t>AJ McGregor</t>
  </si>
  <si>
    <t>Christian  Artimati</t>
  </si>
  <si>
    <t>Jude Powell</t>
  </si>
  <si>
    <t>Joseph Cox</t>
  </si>
  <si>
    <t>LJ</t>
  </si>
  <si>
    <t>Aidan  Keigher</t>
  </si>
  <si>
    <t>Sonny Baker</t>
  </si>
  <si>
    <t>Robert Barclay Academy</t>
  </si>
  <si>
    <t>Louis Willson</t>
  </si>
  <si>
    <t>Rory Henderson</t>
  </si>
  <si>
    <t>Jack Jaanin</t>
  </si>
  <si>
    <t>David Akilo</t>
  </si>
  <si>
    <t>SP</t>
  </si>
  <si>
    <t>Morgan Jones</t>
  </si>
  <si>
    <t>Samuel Dooley</t>
  </si>
  <si>
    <t>Godwin Mutandwa</t>
  </si>
  <si>
    <t>Max Walters</t>
  </si>
  <si>
    <t>Laureate Academy</t>
  </si>
  <si>
    <t xml:space="preserve">Joshua  De Paula </t>
  </si>
  <si>
    <t>Rickmansworth School</t>
  </si>
  <si>
    <t>Thomas  Koert</t>
  </si>
  <si>
    <t>Alex Photiou</t>
  </si>
  <si>
    <t>Emmanuel  Soroh</t>
  </si>
  <si>
    <t>Max Worlsey</t>
  </si>
  <si>
    <t>Ciaran Lynch</t>
  </si>
  <si>
    <t>Aaron  King</t>
  </si>
  <si>
    <t>St. Michael's catholic High School</t>
  </si>
  <si>
    <t>Aaron Wall</t>
  </si>
  <si>
    <t>Max Langley</t>
  </si>
  <si>
    <t>Oliver Bustamante</t>
  </si>
  <si>
    <t>JT</t>
  </si>
  <si>
    <t>Seth Connolly</t>
  </si>
  <si>
    <t xml:space="preserve">Fred Taylor </t>
  </si>
  <si>
    <t xml:space="preserve">Dylan  Williams </t>
  </si>
  <si>
    <t>Ken Powley</t>
  </si>
  <si>
    <t>Jake  palmer-Shaw</t>
  </si>
  <si>
    <t>Connor Barrie</t>
  </si>
  <si>
    <t>St Columbas College</t>
  </si>
  <si>
    <t>Jack Harris</t>
  </si>
  <si>
    <t xml:space="preserve">Jude  Jenkins </t>
  </si>
  <si>
    <t>Issa Phillips-Pope</t>
  </si>
  <si>
    <t>PV</t>
  </si>
  <si>
    <t>Isaac Van den Burgh</t>
  </si>
  <si>
    <t>Connor Witney</t>
  </si>
  <si>
    <t>Henry Ashton</t>
  </si>
  <si>
    <t>Leonard Borg</t>
  </si>
  <si>
    <t>DT</t>
  </si>
  <si>
    <t>Daniel Vincent</t>
  </si>
  <si>
    <t>Patrick Ludlow</t>
  </si>
  <si>
    <t>Kings Langley</t>
  </si>
  <si>
    <t>Sam Penfold</t>
  </si>
  <si>
    <t>Max Turner</t>
  </si>
  <si>
    <t>Ollie Harris</t>
  </si>
  <si>
    <t>Matt Wang</t>
  </si>
  <si>
    <t>Miles Ohene</t>
  </si>
  <si>
    <t>TJ</t>
  </si>
  <si>
    <t>Aaron  Holsborough</t>
  </si>
  <si>
    <t>Ben  Lewis</t>
  </si>
  <si>
    <t>Fletcher Hamilton</t>
  </si>
  <si>
    <t xml:space="preserve">Charlie  Ryding </t>
  </si>
  <si>
    <t>HT</t>
  </si>
  <si>
    <t xml:space="preserve">Hugo  Macpharlane-Cushing </t>
  </si>
  <si>
    <t xml:space="preserve">Zach  Czech </t>
  </si>
  <si>
    <t>Angus  Russell</t>
  </si>
  <si>
    <t xml:space="preserve">Milan  Snarskeine </t>
  </si>
  <si>
    <t>Patryk Kerl</t>
  </si>
  <si>
    <t>Jack Ridout</t>
  </si>
  <si>
    <t>U15 Boys</t>
  </si>
  <si>
    <t>Jakub Nestorovski</t>
  </si>
  <si>
    <t>Unknown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</si>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</sst>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</borders>
  <cellStyleXfs count="2">
    <xf numFmtId="0" fontId="0" fillId="0" borderId="0"/>
    <xf numFmtId="0" fontId="9" fillId="0" borderId="0"/>
  </cellStyleXfs>
  <cellXfs count="4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8" borderId="68" xfId="0" applyFont="1" applyFill="1" applyBorder="1" applyAlignment="1">
      <alignment vertical="center"/>
    </xf>
    <xf numFmtId="0" fontId="2" fillId="9" borderId="69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68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5" xfId="0" applyFont="1" applyFill="1" applyBorder="1" applyAlignment="1">
      <alignment horizontal="left" vertical="center"/>
    </xf>
    <xf numFmtId="0" fontId="1" fillId="9" borderId="66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1" fillId="8" borderId="68" xfId="0" applyFont="1" applyFill="1" applyBorder="1" applyAlignment="1">
      <alignment horizontal="left"/>
    </xf>
    <xf numFmtId="0" fontId="1" fillId="9" borderId="69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0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2" fontId="1" fillId="11" borderId="15" xfId="0" applyNumberFormat="1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1" fillId="0" borderId="55" xfId="1" applyFont="1" applyBorder="1" applyAlignment="1">
      <alignment vertical="center"/>
    </xf>
    <xf numFmtId="0" fontId="7" fillId="12" borderId="55" xfId="0" applyFont="1" applyFill="1" applyBorder="1" applyAlignment="1">
      <alignment horizontal="center" vertical="center"/>
    </xf>
    <xf numFmtId="0" fontId="19" fillId="12" borderId="55" xfId="0" applyFont="1" applyFill="1" applyBorder="1" applyAlignment="1">
      <alignment horizontal="center" vertical="center"/>
    </xf>
    <xf numFmtId="0" fontId="12" fillId="12" borderId="55" xfId="0" applyFont="1" applyFill="1" applyBorder="1" applyAlignment="1">
      <alignment horizontal="center" vertical="center"/>
    </xf>
    <xf numFmtId="0" fontId="1" fillId="12" borderId="72" xfId="0" applyFont="1" applyFill="1" applyBorder="1" applyAlignment="1">
      <alignment horizontal="center" vertical="center"/>
    </xf>
    <xf numFmtId="0" fontId="1" fillId="12" borderId="7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2" fontId="2" fillId="0" borderId="55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0" fontId="1" fillId="12" borderId="6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10" fillId="10" borderId="13" xfId="0" applyNumberFormat="1" applyFont="1" applyFill="1" applyBorder="1" applyAlignment="1" applyProtection="1">
      <alignment horizontal="center" vertical="center"/>
      <protection locked="0"/>
    </xf>
    <xf numFmtId="2" fontId="10" fillId="10" borderId="7" xfId="0" applyNumberFormat="1" applyFont="1" applyFill="1" applyBorder="1" applyAlignment="1" applyProtection="1">
      <alignment horizontal="center" vertical="center"/>
      <protection locked="0"/>
    </xf>
    <xf numFmtId="2" fontId="10" fillId="1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2" fontId="10" fillId="13" borderId="13" xfId="0" applyNumberFormat="1" applyFont="1" applyFill="1" applyBorder="1" applyAlignment="1" applyProtection="1">
      <alignment horizontal="center" vertical="center"/>
      <protection locked="0"/>
    </xf>
    <xf numFmtId="2" fontId="10" fillId="13" borderId="4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6" xfId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center" vertical="center"/>
      <protection locked="0"/>
    </xf>
    <xf numFmtId="0" fontId="2" fillId="12" borderId="27" xfId="0" applyFont="1" applyFill="1" applyBorder="1" applyAlignment="1" applyProtection="1">
      <alignment horizontal="center" vertical="center"/>
      <protection locked="0"/>
    </xf>
    <xf numFmtId="0" fontId="2" fillId="12" borderId="31" xfId="0" applyFont="1" applyFill="1" applyBorder="1" applyAlignment="1" applyProtection="1">
      <alignment horizontal="center" vertical="center"/>
      <protection locked="0"/>
    </xf>
    <xf numFmtId="0" fontId="1" fillId="12" borderId="24" xfId="0" applyFont="1" applyFill="1" applyBorder="1" applyAlignment="1" applyProtection="1">
      <alignment horizontal="center" vertical="center"/>
      <protection locked="0"/>
    </xf>
    <xf numFmtId="47" fontId="10" fillId="10" borderId="13" xfId="0" applyNumberFormat="1" applyFont="1" applyFill="1" applyBorder="1" applyAlignment="1" applyProtection="1">
      <alignment horizontal="center" vertical="center"/>
      <protection locked="0"/>
    </xf>
    <xf numFmtId="47" fontId="10" fillId="10" borderId="7" xfId="0" applyNumberFormat="1" applyFont="1" applyFill="1" applyBorder="1" applyAlignment="1" applyProtection="1">
      <alignment horizontal="center" vertical="center"/>
      <protection locked="0"/>
    </xf>
    <xf numFmtId="47" fontId="10" fillId="10" borderId="5" xfId="0" applyNumberFormat="1" applyFont="1" applyFill="1" applyBorder="1" applyAlignment="1" applyProtection="1">
      <alignment horizontal="center" vertical="center"/>
      <protection locked="0"/>
    </xf>
    <xf numFmtId="47" fontId="2" fillId="0" borderId="10" xfId="0" applyNumberFormat="1" applyFont="1" applyBorder="1" applyAlignment="1" applyProtection="1">
      <alignment horizontal="center" vertical="center"/>
      <protection locked="0"/>
    </xf>
    <xf numFmtId="4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  <xf numFmtId="47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55" xfId="0" applyNumberFormat="1" applyFont="1" applyBorder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164" fontId="2" fillId="0" borderId="74" xfId="0" applyNumberFormat="1" applyFont="1" applyBorder="1" applyAlignment="1" applyProtection="1">
      <alignment horizontal="center" vertical="center"/>
      <protection locked="0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7" xfId="0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0" fontId="1" fillId="8" borderId="27" xfId="0" applyFont="1" applyFill="1" applyBorder="1" applyAlignment="1" applyProtection="1">
      <alignment horizontal="center" vertical="center"/>
      <protection locked="0"/>
    </xf>
    <xf numFmtId="0" fontId="1" fillId="9" borderId="31" xfId="0" applyFont="1" applyFill="1" applyBorder="1" applyAlignment="1" applyProtection="1">
      <alignment horizontal="center" vertical="center"/>
      <protection locked="0"/>
    </xf>
    <xf numFmtId="47" fontId="2" fillId="0" borderId="27" xfId="0" applyNumberFormat="1" applyFont="1" applyBorder="1" applyAlignment="1" applyProtection="1">
      <alignment horizontal="center" vertical="center"/>
      <protection locked="0"/>
    </xf>
    <xf numFmtId="47" fontId="2" fillId="0" borderId="31" xfId="0" applyNumberFormat="1" applyFont="1" applyBorder="1" applyAlignment="1" applyProtection="1">
      <alignment horizontal="center" vertical="center"/>
      <protection locked="0"/>
    </xf>
    <xf numFmtId="164" fontId="1" fillId="8" borderId="27" xfId="0" applyNumberFormat="1" applyFont="1" applyFill="1" applyBorder="1" applyAlignment="1" applyProtection="1">
      <alignment horizontal="center" vertical="center"/>
      <protection locked="0"/>
    </xf>
    <xf numFmtId="164" fontId="1" fillId="9" borderId="31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8" borderId="13" xfId="0" applyNumberFormat="1" applyFont="1" applyFill="1" applyBorder="1" applyAlignment="1">
      <alignment horizontal="center"/>
    </xf>
    <xf numFmtId="164" fontId="1" fillId="9" borderId="6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7" fillId="3" borderId="61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7" fillId="3" borderId="53" xfId="0" applyFont="1" applyFill="1" applyBorder="1" applyAlignment="1">
      <alignment horizontal="center"/>
    </xf>
    <xf numFmtId="0" fontId="17" fillId="3" borderId="60" xfId="0" applyFont="1" applyFill="1" applyBorder="1" applyAlignment="1">
      <alignment horizontal="center"/>
    </xf>
    <xf numFmtId="0" fontId="17" fillId="3" borderId="54" xfId="0" applyFont="1" applyFill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4" fillId="6" borderId="64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3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38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1"/>
  <sheetViews>
    <sheetView topLeftCell="A49" workbookViewId="0">
      <selection activeCell="A3" sqref="A3"/>
    </sheetView>
  </sheetViews>
  <sheetFormatPr defaultColWidth="8.85546875" defaultRowHeight="11.25" x14ac:dyDescent="0.25"/>
  <cols>
    <col min="1" max="1" width="17.28515625" style="26" customWidth="1"/>
    <col min="2" max="2" width="7.140625" style="26" customWidth="1"/>
    <col min="3" max="3" width="25.42578125" style="26" customWidth="1"/>
    <col min="4" max="4" width="22.42578125" style="25" customWidth="1"/>
    <col min="5" max="5" width="13.42578125" style="26" customWidth="1"/>
    <col min="6" max="6" width="6.42578125" style="25" customWidth="1"/>
    <col min="7" max="7" width="7.140625" style="26" customWidth="1"/>
    <col min="8" max="8" width="6.140625" style="25" customWidth="1"/>
    <col min="9" max="9" width="14.85546875" style="6" customWidth="1"/>
    <col min="10" max="10" width="20.7109375" style="25" customWidth="1"/>
    <col min="11" max="11" width="9.140625" style="25" customWidth="1"/>
    <col min="12" max="12" width="2.7109375" style="25" customWidth="1"/>
    <col min="13" max="13" width="3.7109375" style="25" customWidth="1"/>
    <col min="14" max="14" width="20.7109375" style="25" customWidth="1"/>
    <col min="15" max="15" width="5.7109375" style="25" customWidth="1"/>
    <col min="16" max="16" width="2.7109375" style="25" customWidth="1"/>
    <col min="17" max="17" width="3.7109375" style="25" customWidth="1"/>
    <col min="18" max="18" width="20.7109375" style="25" customWidth="1"/>
    <col min="19" max="19" width="5.7109375" style="25" customWidth="1"/>
    <col min="20" max="20" width="2.7109375" style="25" customWidth="1"/>
    <col min="21" max="21" width="3.7109375" style="25" customWidth="1"/>
    <col min="22" max="22" width="20.7109375" style="25" customWidth="1"/>
    <col min="23" max="23" width="5.7109375" style="25" customWidth="1"/>
    <col min="24" max="16384" width="8.85546875" style="25"/>
  </cols>
  <sheetData>
    <row r="1" spans="1:11" ht="12" customHeight="1" thickBot="1" x14ac:dyDescent="0.3">
      <c r="A1" s="334" t="s">
        <v>280</v>
      </c>
      <c r="B1" s="335"/>
    </row>
    <row r="2" spans="1:11" customFormat="1" ht="12" customHeight="1" thickBot="1" x14ac:dyDescent="0.3">
      <c r="A2" s="332" t="s">
        <v>38</v>
      </c>
      <c r="B2" s="333"/>
    </row>
    <row r="3" spans="1:11" ht="12" customHeight="1" x14ac:dyDescent="0.25">
      <c r="A3" s="28"/>
      <c r="B3" s="28">
        <v>11</v>
      </c>
      <c r="C3" s="28" t="s">
        <v>49</v>
      </c>
      <c r="D3" s="24" t="s">
        <v>74</v>
      </c>
      <c r="E3" s="28" t="s">
        <v>66</v>
      </c>
      <c r="F3" s="24"/>
      <c r="H3" s="26">
        <v>11</v>
      </c>
      <c r="I3" s="26" t="s">
        <v>49</v>
      </c>
      <c r="J3" s="25" t="s">
        <v>74</v>
      </c>
      <c r="K3" s="26" t="s">
        <v>206</v>
      </c>
    </row>
    <row r="4" spans="1:11" x14ac:dyDescent="0.25">
      <c r="B4" s="26">
        <v>115</v>
      </c>
      <c r="C4" s="26" t="s">
        <v>75</v>
      </c>
      <c r="D4" s="25" t="s">
        <v>76</v>
      </c>
      <c r="E4" s="28" t="s">
        <v>66</v>
      </c>
      <c r="H4" s="26">
        <v>72</v>
      </c>
      <c r="I4" s="26" t="s">
        <v>207</v>
      </c>
      <c r="J4" s="25" t="s">
        <v>44</v>
      </c>
      <c r="K4" s="26" t="s">
        <v>206</v>
      </c>
    </row>
    <row r="5" spans="1:11" x14ac:dyDescent="0.25">
      <c r="B5" s="26">
        <v>156</v>
      </c>
      <c r="C5" s="26" t="s">
        <v>77</v>
      </c>
      <c r="D5" s="25" t="s">
        <v>78</v>
      </c>
      <c r="E5" s="28" t="s">
        <v>66</v>
      </c>
      <c r="H5" s="26">
        <v>109</v>
      </c>
      <c r="I5" s="26" t="s">
        <v>208</v>
      </c>
      <c r="J5" s="25" t="s">
        <v>76</v>
      </c>
      <c r="K5" s="26" t="s">
        <v>206</v>
      </c>
    </row>
    <row r="6" spans="1:11" x14ac:dyDescent="0.25">
      <c r="B6" s="26">
        <v>297</v>
      </c>
      <c r="C6" s="26" t="s">
        <v>79</v>
      </c>
      <c r="D6" s="25" t="s">
        <v>80</v>
      </c>
      <c r="E6" s="28" t="s">
        <v>66</v>
      </c>
      <c r="H6" s="26">
        <v>115</v>
      </c>
      <c r="I6" s="26" t="s">
        <v>75</v>
      </c>
      <c r="J6" s="25" t="s">
        <v>76</v>
      </c>
      <c r="K6" s="26" t="s">
        <v>206</v>
      </c>
    </row>
    <row r="7" spans="1:11" x14ac:dyDescent="0.25">
      <c r="B7" s="26">
        <v>395</v>
      </c>
      <c r="C7" s="26" t="s">
        <v>81</v>
      </c>
      <c r="D7" s="25" t="s">
        <v>82</v>
      </c>
      <c r="E7" s="28" t="s">
        <v>66</v>
      </c>
      <c r="H7" s="26">
        <v>156</v>
      </c>
      <c r="I7" s="26" t="s">
        <v>77</v>
      </c>
      <c r="J7" s="25" t="s">
        <v>78</v>
      </c>
      <c r="K7" s="26" t="s">
        <v>206</v>
      </c>
    </row>
    <row r="8" spans="1:11" x14ac:dyDescent="0.25">
      <c r="B8" s="26">
        <v>440</v>
      </c>
      <c r="C8" s="26" t="s">
        <v>83</v>
      </c>
      <c r="D8" s="25" t="s">
        <v>84</v>
      </c>
      <c r="E8" s="28" t="s">
        <v>66</v>
      </c>
      <c r="H8" s="26">
        <v>189</v>
      </c>
      <c r="I8" s="26" t="s">
        <v>209</v>
      </c>
      <c r="J8" s="25" t="s">
        <v>106</v>
      </c>
      <c r="K8" s="26" t="s">
        <v>206</v>
      </c>
    </row>
    <row r="9" spans="1:11" x14ac:dyDescent="0.25">
      <c r="B9" s="26">
        <v>490</v>
      </c>
      <c r="C9" s="26" t="s">
        <v>85</v>
      </c>
      <c r="D9" s="25" t="s">
        <v>52</v>
      </c>
      <c r="E9" s="28" t="s">
        <v>66</v>
      </c>
      <c r="H9" s="26">
        <v>221</v>
      </c>
      <c r="I9" s="26" t="s">
        <v>164</v>
      </c>
      <c r="J9" s="25" t="s">
        <v>48</v>
      </c>
      <c r="K9" s="26" t="s">
        <v>206</v>
      </c>
    </row>
    <row r="10" spans="1:11" x14ac:dyDescent="0.25">
      <c r="B10" s="26">
        <v>524</v>
      </c>
      <c r="C10" s="26" t="s">
        <v>86</v>
      </c>
      <c r="D10" s="25" t="s">
        <v>87</v>
      </c>
      <c r="E10" s="28" t="s">
        <v>66</v>
      </c>
      <c r="H10" s="26">
        <v>232</v>
      </c>
      <c r="I10" s="26" t="s">
        <v>210</v>
      </c>
      <c r="J10" s="25" t="s">
        <v>48</v>
      </c>
      <c r="K10" s="26" t="s">
        <v>206</v>
      </c>
    </row>
    <row r="11" spans="1:11" x14ac:dyDescent="0.25">
      <c r="B11" s="26">
        <v>573</v>
      </c>
      <c r="C11" s="26" t="s">
        <v>47</v>
      </c>
      <c r="D11" s="25" t="s">
        <v>88</v>
      </c>
      <c r="E11" s="28" t="s">
        <v>66</v>
      </c>
      <c r="H11" s="26">
        <v>326</v>
      </c>
      <c r="I11" s="26" t="s">
        <v>143</v>
      </c>
      <c r="J11" s="25" t="s">
        <v>144</v>
      </c>
      <c r="K11" s="26" t="s">
        <v>206</v>
      </c>
    </row>
    <row r="12" spans="1:11" x14ac:dyDescent="0.25">
      <c r="B12" s="26">
        <v>667</v>
      </c>
      <c r="C12" s="26" t="s">
        <v>50</v>
      </c>
      <c r="D12" s="25" t="s">
        <v>43</v>
      </c>
      <c r="E12" s="26" t="s">
        <v>66</v>
      </c>
      <c r="H12" s="26">
        <v>332</v>
      </c>
      <c r="I12" s="26" t="s">
        <v>211</v>
      </c>
      <c r="J12" s="25" t="s">
        <v>212</v>
      </c>
      <c r="K12" s="26" t="s">
        <v>206</v>
      </c>
    </row>
    <row r="13" spans="1:11" x14ac:dyDescent="0.25">
      <c r="B13" s="26">
        <v>687</v>
      </c>
      <c r="C13" s="26" t="s">
        <v>89</v>
      </c>
      <c r="D13" s="25" t="s">
        <v>53</v>
      </c>
      <c r="E13" s="26" t="s">
        <v>66</v>
      </c>
      <c r="H13" s="26">
        <v>441</v>
      </c>
      <c r="I13" s="26" t="s">
        <v>213</v>
      </c>
      <c r="J13" s="25" t="s">
        <v>84</v>
      </c>
      <c r="K13" s="26" t="s">
        <v>206</v>
      </c>
    </row>
    <row r="14" spans="1:11" x14ac:dyDescent="0.25">
      <c r="B14" s="26">
        <v>722</v>
      </c>
      <c r="C14" s="26" t="s">
        <v>90</v>
      </c>
      <c r="D14" s="25" t="s">
        <v>91</v>
      </c>
      <c r="E14" s="26" t="s">
        <v>66</v>
      </c>
      <c r="H14" s="26">
        <v>507</v>
      </c>
      <c r="I14" s="26" t="s">
        <v>214</v>
      </c>
      <c r="J14" s="25" t="s">
        <v>87</v>
      </c>
      <c r="K14" s="26" t="s">
        <v>206</v>
      </c>
    </row>
    <row r="15" spans="1:11" x14ac:dyDescent="0.25">
      <c r="B15" s="26">
        <v>723</v>
      </c>
      <c r="C15" s="26" t="s">
        <v>92</v>
      </c>
      <c r="D15" s="25" t="s">
        <v>91</v>
      </c>
      <c r="E15" s="26" t="s">
        <v>66</v>
      </c>
      <c r="H15" s="26">
        <v>528</v>
      </c>
      <c r="I15" s="26" t="s">
        <v>215</v>
      </c>
      <c r="J15" s="25" t="s">
        <v>87</v>
      </c>
      <c r="K15" s="26" t="s">
        <v>206</v>
      </c>
    </row>
    <row r="16" spans="1:11" x14ac:dyDescent="0.25">
      <c r="H16" s="26">
        <v>583</v>
      </c>
      <c r="I16" s="26" t="s">
        <v>125</v>
      </c>
      <c r="J16" s="25" t="s">
        <v>126</v>
      </c>
      <c r="K16" s="26" t="s">
        <v>206</v>
      </c>
    </row>
    <row r="17" spans="2:11" x14ac:dyDescent="0.25">
      <c r="H17" s="26">
        <v>615</v>
      </c>
      <c r="I17" s="26" t="s">
        <v>216</v>
      </c>
      <c r="J17" s="25" t="s">
        <v>152</v>
      </c>
      <c r="K17" s="26" t="s">
        <v>206</v>
      </c>
    </row>
    <row r="18" spans="2:11" x14ac:dyDescent="0.25">
      <c r="B18" s="26">
        <v>8</v>
      </c>
      <c r="C18" s="26" t="s">
        <v>93</v>
      </c>
      <c r="D18" s="25" t="s">
        <v>94</v>
      </c>
      <c r="E18" s="26">
        <v>100</v>
      </c>
      <c r="H18" s="26">
        <v>671</v>
      </c>
      <c r="I18" s="26" t="s">
        <v>131</v>
      </c>
      <c r="J18" s="25" t="s">
        <v>43</v>
      </c>
      <c r="K18" s="26" t="s">
        <v>206</v>
      </c>
    </row>
    <row r="19" spans="2:11" x14ac:dyDescent="0.25">
      <c r="B19" s="26">
        <v>27</v>
      </c>
      <c r="C19" s="26" t="s">
        <v>95</v>
      </c>
      <c r="D19" s="25" t="s">
        <v>96</v>
      </c>
      <c r="E19" s="26">
        <v>100</v>
      </c>
      <c r="H19" s="26"/>
      <c r="I19" s="26"/>
      <c r="K19" s="26"/>
    </row>
    <row r="20" spans="2:11" x14ac:dyDescent="0.25">
      <c r="B20" s="26">
        <v>66</v>
      </c>
      <c r="C20" s="26" t="s">
        <v>97</v>
      </c>
      <c r="D20" s="25" t="s">
        <v>44</v>
      </c>
      <c r="E20" s="26">
        <v>100</v>
      </c>
      <c r="H20" s="26"/>
      <c r="I20" s="26"/>
      <c r="K20" s="26"/>
    </row>
    <row r="21" spans="2:11" x14ac:dyDescent="0.25">
      <c r="B21" s="26">
        <v>90</v>
      </c>
      <c r="C21" s="26" t="s">
        <v>98</v>
      </c>
      <c r="D21" s="25" t="s">
        <v>44</v>
      </c>
      <c r="E21" s="26">
        <v>100</v>
      </c>
      <c r="H21" s="26">
        <v>27</v>
      </c>
      <c r="I21" s="26" t="s">
        <v>95</v>
      </c>
      <c r="J21" s="25" t="s">
        <v>96</v>
      </c>
      <c r="K21" s="26" t="s">
        <v>217</v>
      </c>
    </row>
    <row r="22" spans="2:11" x14ac:dyDescent="0.25">
      <c r="B22" s="26">
        <v>119</v>
      </c>
      <c r="C22" s="26" t="s">
        <v>99</v>
      </c>
      <c r="D22" s="25" t="s">
        <v>76</v>
      </c>
      <c r="E22" s="26">
        <v>100</v>
      </c>
      <c r="H22" s="26">
        <v>56</v>
      </c>
      <c r="I22" s="26" t="s">
        <v>136</v>
      </c>
      <c r="J22" s="25" t="s">
        <v>44</v>
      </c>
      <c r="K22" s="26" t="s">
        <v>217</v>
      </c>
    </row>
    <row r="23" spans="2:11" x14ac:dyDescent="0.25">
      <c r="B23" s="26">
        <v>148</v>
      </c>
      <c r="C23" s="26" t="s">
        <v>100</v>
      </c>
      <c r="D23" s="25" t="s">
        <v>101</v>
      </c>
      <c r="E23" s="26">
        <v>100</v>
      </c>
      <c r="H23" s="26">
        <v>64</v>
      </c>
      <c r="I23" s="26" t="s">
        <v>218</v>
      </c>
      <c r="J23" s="25" t="s">
        <v>44</v>
      </c>
      <c r="K23" s="26" t="s">
        <v>217</v>
      </c>
    </row>
    <row r="24" spans="2:11" x14ac:dyDescent="0.25">
      <c r="B24" s="26">
        <v>155</v>
      </c>
      <c r="C24" s="26" t="s">
        <v>102</v>
      </c>
      <c r="D24" s="25" t="s">
        <v>101</v>
      </c>
      <c r="E24" s="26">
        <v>100</v>
      </c>
      <c r="H24" s="26">
        <v>149</v>
      </c>
      <c r="I24" s="26" t="s">
        <v>182</v>
      </c>
      <c r="J24" s="25" t="s">
        <v>101</v>
      </c>
      <c r="K24" s="26" t="s">
        <v>217</v>
      </c>
    </row>
    <row r="25" spans="2:11" x14ac:dyDescent="0.25">
      <c r="B25" s="26">
        <v>157</v>
      </c>
      <c r="C25" s="26" t="s">
        <v>103</v>
      </c>
      <c r="D25" s="25" t="s">
        <v>78</v>
      </c>
      <c r="E25" s="26">
        <v>100</v>
      </c>
      <c r="H25" s="26">
        <v>158</v>
      </c>
      <c r="I25" s="26" t="s">
        <v>104</v>
      </c>
      <c r="J25" s="25" t="s">
        <v>78</v>
      </c>
      <c r="K25" s="26" t="s">
        <v>217</v>
      </c>
    </row>
    <row r="26" spans="2:11" x14ac:dyDescent="0.25">
      <c r="B26" s="26">
        <v>158</v>
      </c>
      <c r="C26" s="26" t="s">
        <v>104</v>
      </c>
      <c r="D26" s="25" t="s">
        <v>78</v>
      </c>
      <c r="E26" s="26">
        <v>100</v>
      </c>
      <c r="H26" s="26">
        <v>213</v>
      </c>
      <c r="I26" s="26" t="s">
        <v>140</v>
      </c>
      <c r="J26" s="25" t="s">
        <v>141</v>
      </c>
      <c r="K26" s="26" t="s">
        <v>217</v>
      </c>
    </row>
    <row r="27" spans="2:11" x14ac:dyDescent="0.25">
      <c r="B27" s="26">
        <v>190</v>
      </c>
      <c r="C27" s="26" t="s">
        <v>105</v>
      </c>
      <c r="D27" s="25" t="s">
        <v>106</v>
      </c>
      <c r="E27" s="26">
        <v>100</v>
      </c>
      <c r="H27" s="26">
        <v>220</v>
      </c>
      <c r="I27" s="26" t="s">
        <v>163</v>
      </c>
      <c r="J27" s="25" t="s">
        <v>48</v>
      </c>
      <c r="K27" s="26" t="s">
        <v>217</v>
      </c>
    </row>
    <row r="28" spans="2:11" x14ac:dyDescent="0.25">
      <c r="B28" s="26">
        <v>260</v>
      </c>
      <c r="C28" s="26" t="s">
        <v>107</v>
      </c>
      <c r="D28" s="25" t="s">
        <v>108</v>
      </c>
      <c r="E28" s="26">
        <v>100</v>
      </c>
      <c r="H28" s="26">
        <v>362</v>
      </c>
      <c r="I28" s="26" t="s">
        <v>219</v>
      </c>
      <c r="J28" s="25" t="s">
        <v>220</v>
      </c>
      <c r="K28" s="26" t="s">
        <v>217</v>
      </c>
    </row>
    <row r="29" spans="2:11" x14ac:dyDescent="0.25">
      <c r="B29" s="26">
        <v>283</v>
      </c>
      <c r="C29" s="26" t="s">
        <v>109</v>
      </c>
      <c r="D29" s="25" t="s">
        <v>110</v>
      </c>
      <c r="E29" s="26">
        <v>100</v>
      </c>
      <c r="H29" s="26">
        <v>370</v>
      </c>
      <c r="I29" s="26" t="s">
        <v>221</v>
      </c>
      <c r="J29" s="25" t="s">
        <v>82</v>
      </c>
      <c r="K29" s="26" t="s">
        <v>217</v>
      </c>
    </row>
    <row r="30" spans="2:11" x14ac:dyDescent="0.25">
      <c r="B30" s="26">
        <v>298</v>
      </c>
      <c r="C30" s="26" t="s">
        <v>111</v>
      </c>
      <c r="D30" s="25" t="s">
        <v>80</v>
      </c>
      <c r="E30" s="26">
        <v>100</v>
      </c>
      <c r="H30" s="26">
        <v>396</v>
      </c>
      <c r="I30" s="26" t="s">
        <v>114</v>
      </c>
      <c r="J30" s="25" t="s">
        <v>82</v>
      </c>
      <c r="K30" s="26" t="s">
        <v>217</v>
      </c>
    </row>
    <row r="31" spans="2:11" x14ac:dyDescent="0.25">
      <c r="B31" s="26">
        <v>301</v>
      </c>
      <c r="C31" s="26" t="s">
        <v>112</v>
      </c>
      <c r="D31" s="25" t="s">
        <v>80</v>
      </c>
      <c r="E31" s="26">
        <v>100</v>
      </c>
      <c r="H31" s="26">
        <v>437</v>
      </c>
      <c r="I31" s="26" t="s">
        <v>187</v>
      </c>
      <c r="J31" s="25" t="s">
        <v>84</v>
      </c>
      <c r="K31" s="26" t="s">
        <v>217</v>
      </c>
    </row>
    <row r="32" spans="2:11" x14ac:dyDescent="0.25">
      <c r="B32" s="26">
        <v>378</v>
      </c>
      <c r="C32" s="26" t="s">
        <v>113</v>
      </c>
      <c r="D32" s="25" t="s">
        <v>82</v>
      </c>
      <c r="E32" s="26">
        <v>100</v>
      </c>
      <c r="H32" s="26">
        <v>571</v>
      </c>
      <c r="I32" s="26" t="s">
        <v>124</v>
      </c>
      <c r="J32" s="25" t="s">
        <v>88</v>
      </c>
      <c r="K32" s="26" t="s">
        <v>217</v>
      </c>
    </row>
    <row r="33" spans="2:11" x14ac:dyDescent="0.25">
      <c r="B33" s="26">
        <v>396</v>
      </c>
      <c r="C33" s="26" t="s">
        <v>114</v>
      </c>
      <c r="D33" s="25" t="s">
        <v>82</v>
      </c>
      <c r="E33" s="26">
        <v>100</v>
      </c>
      <c r="H33" s="26">
        <v>606</v>
      </c>
      <c r="I33" s="26" t="s">
        <v>222</v>
      </c>
      <c r="J33" s="25" t="s">
        <v>201</v>
      </c>
      <c r="K33" s="26" t="s">
        <v>217</v>
      </c>
    </row>
    <row r="34" spans="2:11" x14ac:dyDescent="0.25">
      <c r="B34" s="26">
        <v>407</v>
      </c>
      <c r="C34" s="26" t="s">
        <v>115</v>
      </c>
      <c r="D34" s="25" t="s">
        <v>116</v>
      </c>
      <c r="E34" s="26">
        <v>100</v>
      </c>
      <c r="H34" s="26">
        <v>659</v>
      </c>
      <c r="I34" s="26" t="s">
        <v>130</v>
      </c>
      <c r="J34" s="25" t="s">
        <v>43</v>
      </c>
      <c r="K34" s="26" t="s">
        <v>217</v>
      </c>
    </row>
    <row r="35" spans="2:11" x14ac:dyDescent="0.25">
      <c r="B35" s="26">
        <v>420</v>
      </c>
      <c r="C35" s="26" t="s">
        <v>117</v>
      </c>
      <c r="D35" s="25" t="s">
        <v>118</v>
      </c>
      <c r="E35" s="26">
        <v>100</v>
      </c>
      <c r="H35" s="26">
        <v>665</v>
      </c>
      <c r="I35" s="26" t="s">
        <v>223</v>
      </c>
      <c r="J35" s="25" t="s">
        <v>43</v>
      </c>
      <c r="K35" s="26" t="s">
        <v>217</v>
      </c>
    </row>
    <row r="36" spans="2:11" x14ac:dyDescent="0.25">
      <c r="B36" s="26">
        <v>502</v>
      </c>
      <c r="C36" s="26" t="s">
        <v>119</v>
      </c>
      <c r="D36" s="25" t="s">
        <v>120</v>
      </c>
      <c r="E36" s="26">
        <v>100</v>
      </c>
      <c r="H36" s="26">
        <v>672</v>
      </c>
      <c r="I36" s="26" t="s">
        <v>54</v>
      </c>
      <c r="J36" s="25" t="s">
        <v>43</v>
      </c>
      <c r="K36" s="26" t="s">
        <v>217</v>
      </c>
    </row>
    <row r="37" spans="2:11" x14ac:dyDescent="0.25">
      <c r="B37" s="26">
        <v>527</v>
      </c>
      <c r="C37" s="26" t="s">
        <v>121</v>
      </c>
      <c r="D37" s="25" t="s">
        <v>87</v>
      </c>
      <c r="E37" s="26">
        <v>100</v>
      </c>
      <c r="H37" s="26"/>
      <c r="I37" s="26"/>
      <c r="K37" s="26"/>
    </row>
    <row r="38" spans="2:11" x14ac:dyDescent="0.25">
      <c r="B38" s="26">
        <v>551</v>
      </c>
      <c r="C38" s="26" t="s">
        <v>122</v>
      </c>
      <c r="D38" s="25" t="s">
        <v>123</v>
      </c>
      <c r="E38" s="26">
        <v>100</v>
      </c>
      <c r="H38" s="26"/>
      <c r="I38" s="26"/>
      <c r="K38" s="26"/>
    </row>
    <row r="39" spans="2:11" x14ac:dyDescent="0.25">
      <c r="B39" s="26">
        <v>571</v>
      </c>
      <c r="C39" s="26" t="s">
        <v>124</v>
      </c>
      <c r="D39" s="25" t="s">
        <v>88</v>
      </c>
      <c r="E39" s="26">
        <v>100</v>
      </c>
      <c r="H39" s="26">
        <v>26</v>
      </c>
      <c r="I39" s="26" t="s">
        <v>224</v>
      </c>
      <c r="J39" s="25" t="s">
        <v>96</v>
      </c>
      <c r="K39" s="26" t="s">
        <v>225</v>
      </c>
    </row>
    <row r="40" spans="2:11" x14ac:dyDescent="0.25">
      <c r="B40" s="26">
        <v>583</v>
      </c>
      <c r="C40" s="26" t="s">
        <v>125</v>
      </c>
      <c r="D40" s="25" t="s">
        <v>126</v>
      </c>
      <c r="E40" s="26">
        <v>100</v>
      </c>
      <c r="H40" s="26">
        <v>154</v>
      </c>
      <c r="I40" s="26" t="s">
        <v>137</v>
      </c>
      <c r="J40" s="25" t="s">
        <v>101</v>
      </c>
      <c r="K40" s="26" t="s">
        <v>225</v>
      </c>
    </row>
    <row r="41" spans="2:11" x14ac:dyDescent="0.25">
      <c r="B41" s="26">
        <v>584</v>
      </c>
      <c r="C41" s="26" t="s">
        <v>127</v>
      </c>
      <c r="D41" s="25" t="s">
        <v>126</v>
      </c>
      <c r="E41" s="26">
        <v>100</v>
      </c>
      <c r="H41" s="26">
        <v>163</v>
      </c>
      <c r="I41" s="26" t="s">
        <v>226</v>
      </c>
      <c r="J41" s="25" t="s">
        <v>78</v>
      </c>
      <c r="K41" s="26" t="s">
        <v>225</v>
      </c>
    </row>
    <row r="42" spans="2:11" x14ac:dyDescent="0.25">
      <c r="B42" s="26">
        <v>588</v>
      </c>
      <c r="C42" s="26" t="s">
        <v>128</v>
      </c>
      <c r="D42" s="25" t="s">
        <v>126</v>
      </c>
      <c r="E42" s="26">
        <v>100</v>
      </c>
      <c r="H42" s="26">
        <v>190</v>
      </c>
      <c r="I42" s="26" t="s">
        <v>105</v>
      </c>
      <c r="J42" s="25" t="s">
        <v>106</v>
      </c>
      <c r="K42" s="26" t="s">
        <v>225</v>
      </c>
    </row>
    <row r="43" spans="2:11" x14ac:dyDescent="0.25">
      <c r="B43" s="26">
        <v>589</v>
      </c>
      <c r="C43" s="26" t="s">
        <v>129</v>
      </c>
      <c r="D43" s="25" t="s">
        <v>126</v>
      </c>
      <c r="E43" s="26">
        <v>100</v>
      </c>
      <c r="H43" s="26">
        <v>210</v>
      </c>
      <c r="I43" s="26" t="s">
        <v>227</v>
      </c>
      <c r="J43" s="25" t="s">
        <v>141</v>
      </c>
      <c r="K43" s="26" t="s">
        <v>225</v>
      </c>
    </row>
    <row r="44" spans="2:11" x14ac:dyDescent="0.25">
      <c r="B44" s="26">
        <v>659</v>
      </c>
      <c r="C44" s="26" t="s">
        <v>130</v>
      </c>
      <c r="D44" s="25" t="s">
        <v>43</v>
      </c>
      <c r="E44" s="26">
        <v>100</v>
      </c>
      <c r="H44" s="26">
        <v>253</v>
      </c>
      <c r="I44" s="26" t="s">
        <v>228</v>
      </c>
      <c r="J44" s="25" t="s">
        <v>108</v>
      </c>
      <c r="K44" s="26" t="s">
        <v>225</v>
      </c>
    </row>
    <row r="45" spans="2:11" x14ac:dyDescent="0.25">
      <c r="B45" s="26">
        <v>667</v>
      </c>
      <c r="C45" s="26" t="s">
        <v>50</v>
      </c>
      <c r="D45" s="25" t="s">
        <v>43</v>
      </c>
      <c r="E45" s="26">
        <v>100</v>
      </c>
      <c r="H45" s="26">
        <v>276</v>
      </c>
      <c r="I45" s="26" t="s">
        <v>229</v>
      </c>
      <c r="J45" s="25" t="s">
        <v>230</v>
      </c>
      <c r="K45" s="26" t="s">
        <v>225</v>
      </c>
    </row>
    <row r="46" spans="2:11" x14ac:dyDescent="0.25">
      <c r="B46" s="26">
        <v>671</v>
      </c>
      <c r="C46" s="26" t="s">
        <v>131</v>
      </c>
      <c r="D46" s="25" t="s">
        <v>43</v>
      </c>
      <c r="E46" s="26">
        <v>100</v>
      </c>
      <c r="H46" s="26">
        <v>344</v>
      </c>
      <c r="I46" s="26" t="s">
        <v>231</v>
      </c>
      <c r="J46" s="25" t="s">
        <v>232</v>
      </c>
      <c r="K46" s="26" t="s">
        <v>225</v>
      </c>
    </row>
    <row r="47" spans="2:11" x14ac:dyDescent="0.25">
      <c r="B47" s="26">
        <v>675</v>
      </c>
      <c r="C47" s="26" t="s">
        <v>132</v>
      </c>
      <c r="D47" s="25" t="s">
        <v>43</v>
      </c>
      <c r="E47" s="26">
        <v>100</v>
      </c>
      <c r="H47" s="26">
        <v>365</v>
      </c>
      <c r="I47" s="26" t="s">
        <v>233</v>
      </c>
      <c r="J47" s="25" t="s">
        <v>220</v>
      </c>
      <c r="K47" s="26" t="s">
        <v>225</v>
      </c>
    </row>
    <row r="48" spans="2:11" x14ac:dyDescent="0.25">
      <c r="B48" s="26">
        <v>730</v>
      </c>
      <c r="C48" s="26" t="s">
        <v>133</v>
      </c>
      <c r="D48" s="25" t="s">
        <v>134</v>
      </c>
      <c r="E48" s="26">
        <v>100</v>
      </c>
      <c r="H48" s="26">
        <v>492</v>
      </c>
      <c r="I48" s="26" t="s">
        <v>234</v>
      </c>
      <c r="J48" s="25" t="s">
        <v>52</v>
      </c>
      <c r="K48" s="26" t="s">
        <v>225</v>
      </c>
    </row>
    <row r="49" spans="2:11" x14ac:dyDescent="0.25">
      <c r="B49" s="26">
        <v>737</v>
      </c>
      <c r="C49" s="26" t="s">
        <v>135</v>
      </c>
      <c r="D49" s="25" t="s">
        <v>45</v>
      </c>
      <c r="E49" s="26">
        <v>100</v>
      </c>
      <c r="H49" s="26">
        <v>503</v>
      </c>
      <c r="I49" s="26" t="s">
        <v>235</v>
      </c>
      <c r="J49" s="25" t="s">
        <v>120</v>
      </c>
      <c r="K49" s="26" t="s">
        <v>225</v>
      </c>
    </row>
    <row r="50" spans="2:11" x14ac:dyDescent="0.25">
      <c r="H50" s="26">
        <v>524</v>
      </c>
      <c r="I50" s="26" t="s">
        <v>86</v>
      </c>
      <c r="J50" s="25" t="s">
        <v>87</v>
      </c>
      <c r="K50" s="26" t="s">
        <v>225</v>
      </c>
    </row>
    <row r="51" spans="2:11" x14ac:dyDescent="0.25">
      <c r="H51" s="26">
        <v>575</v>
      </c>
      <c r="I51" s="26" t="s">
        <v>236</v>
      </c>
      <c r="J51" s="25" t="s">
        <v>88</v>
      </c>
      <c r="K51" s="26" t="s">
        <v>225</v>
      </c>
    </row>
    <row r="52" spans="2:11" x14ac:dyDescent="0.25">
      <c r="B52" s="26">
        <v>27</v>
      </c>
      <c r="C52" s="26" t="s">
        <v>95</v>
      </c>
      <c r="D52" s="25" t="s">
        <v>96</v>
      </c>
      <c r="E52" s="26">
        <v>200</v>
      </c>
      <c r="H52" s="26">
        <v>607</v>
      </c>
      <c r="I52" s="26" t="s">
        <v>237</v>
      </c>
      <c r="J52" s="25" t="s">
        <v>201</v>
      </c>
      <c r="K52" s="26" t="s">
        <v>225</v>
      </c>
    </row>
    <row r="53" spans="2:11" x14ac:dyDescent="0.25">
      <c r="B53" s="26">
        <v>56</v>
      </c>
      <c r="C53" s="26" t="s">
        <v>136</v>
      </c>
      <c r="D53" s="25" t="s">
        <v>44</v>
      </c>
      <c r="E53" s="26">
        <v>200</v>
      </c>
      <c r="H53" s="26">
        <v>612</v>
      </c>
      <c r="I53" s="26" t="s">
        <v>238</v>
      </c>
      <c r="J53" s="25" t="s">
        <v>239</v>
      </c>
      <c r="K53" s="26" t="s">
        <v>225</v>
      </c>
    </row>
    <row r="54" spans="2:11" x14ac:dyDescent="0.25">
      <c r="B54" s="26">
        <v>148</v>
      </c>
      <c r="C54" s="26" t="s">
        <v>100</v>
      </c>
      <c r="D54" s="25" t="s">
        <v>101</v>
      </c>
      <c r="E54" s="26">
        <v>200</v>
      </c>
      <c r="H54" s="26">
        <v>643</v>
      </c>
      <c r="I54" s="26" t="s">
        <v>240</v>
      </c>
      <c r="J54" s="25" t="s">
        <v>43</v>
      </c>
      <c r="K54" s="26" t="s">
        <v>225</v>
      </c>
    </row>
    <row r="55" spans="2:11" x14ac:dyDescent="0.25">
      <c r="B55" s="26">
        <v>154</v>
      </c>
      <c r="C55" s="26" t="s">
        <v>137</v>
      </c>
      <c r="D55" s="25" t="s">
        <v>101</v>
      </c>
      <c r="E55" s="26">
        <v>200</v>
      </c>
      <c r="H55" s="26">
        <v>659</v>
      </c>
      <c r="I55" s="26" t="s">
        <v>130</v>
      </c>
      <c r="J55" s="25" t="s">
        <v>43</v>
      </c>
      <c r="K55" s="26" t="s">
        <v>225</v>
      </c>
    </row>
    <row r="56" spans="2:11" x14ac:dyDescent="0.25">
      <c r="B56" s="26">
        <v>173</v>
      </c>
      <c r="C56" s="26" t="s">
        <v>138</v>
      </c>
      <c r="D56" s="25" t="s">
        <v>139</v>
      </c>
      <c r="E56" s="26">
        <v>200</v>
      </c>
      <c r="H56" s="26">
        <v>674</v>
      </c>
      <c r="I56" s="26" t="s">
        <v>241</v>
      </c>
      <c r="J56" s="25" t="s">
        <v>43</v>
      </c>
      <c r="K56" s="26" t="s">
        <v>225</v>
      </c>
    </row>
    <row r="57" spans="2:11" x14ac:dyDescent="0.25">
      <c r="B57" s="26">
        <v>213</v>
      </c>
      <c r="C57" s="26" t="s">
        <v>140</v>
      </c>
      <c r="D57" s="25" t="s">
        <v>141</v>
      </c>
      <c r="E57" s="26">
        <v>200</v>
      </c>
      <c r="H57" s="26"/>
      <c r="I57" s="26"/>
      <c r="K57" s="26"/>
    </row>
    <row r="58" spans="2:11" x14ac:dyDescent="0.25">
      <c r="B58" s="26">
        <v>261</v>
      </c>
      <c r="C58" s="26" t="s">
        <v>142</v>
      </c>
      <c r="D58" s="25" t="s">
        <v>108</v>
      </c>
      <c r="E58" s="26">
        <v>200</v>
      </c>
      <c r="H58" s="26"/>
      <c r="I58" s="26"/>
      <c r="K58" s="26"/>
    </row>
    <row r="59" spans="2:11" x14ac:dyDescent="0.25">
      <c r="B59" s="26">
        <v>298</v>
      </c>
      <c r="C59" s="26" t="s">
        <v>111</v>
      </c>
      <c r="D59" s="25" t="s">
        <v>80</v>
      </c>
      <c r="E59" s="26">
        <v>200</v>
      </c>
      <c r="H59" s="26">
        <v>6</v>
      </c>
      <c r="I59" s="26" t="s">
        <v>242</v>
      </c>
      <c r="J59" s="25" t="s">
        <v>94</v>
      </c>
      <c r="K59" s="26" t="s">
        <v>243</v>
      </c>
    </row>
    <row r="60" spans="2:11" x14ac:dyDescent="0.25">
      <c r="B60" s="26">
        <v>326</v>
      </c>
      <c r="C60" s="26" t="s">
        <v>143</v>
      </c>
      <c r="D60" s="25" t="s">
        <v>144</v>
      </c>
      <c r="E60" s="26">
        <v>200</v>
      </c>
      <c r="H60" s="26">
        <v>88</v>
      </c>
      <c r="I60" s="26" t="s">
        <v>244</v>
      </c>
      <c r="J60" s="25" t="s">
        <v>44</v>
      </c>
      <c r="K60" s="26" t="s">
        <v>243</v>
      </c>
    </row>
    <row r="61" spans="2:11" x14ac:dyDescent="0.25">
      <c r="B61" s="26">
        <v>373</v>
      </c>
      <c r="C61" s="26" t="s">
        <v>145</v>
      </c>
      <c r="D61" s="25" t="s">
        <v>82</v>
      </c>
      <c r="E61" s="26">
        <v>200</v>
      </c>
      <c r="H61" s="26">
        <v>160</v>
      </c>
      <c r="I61" s="26" t="s">
        <v>245</v>
      </c>
      <c r="J61" s="25" t="s">
        <v>78</v>
      </c>
      <c r="K61" s="26" t="s">
        <v>243</v>
      </c>
    </row>
    <row r="62" spans="2:11" x14ac:dyDescent="0.25">
      <c r="B62" s="26">
        <v>385</v>
      </c>
      <c r="C62" s="26" t="s">
        <v>146</v>
      </c>
      <c r="D62" s="25" t="s">
        <v>82</v>
      </c>
      <c r="E62" s="26">
        <v>200</v>
      </c>
      <c r="H62" s="26">
        <v>173</v>
      </c>
      <c r="I62" s="26" t="s">
        <v>138</v>
      </c>
      <c r="J62" s="25" t="s">
        <v>139</v>
      </c>
      <c r="K62" s="26" t="s">
        <v>243</v>
      </c>
    </row>
    <row r="63" spans="2:11" x14ac:dyDescent="0.25">
      <c r="B63" s="26">
        <v>407</v>
      </c>
      <c r="C63" s="26" t="s">
        <v>115</v>
      </c>
      <c r="D63" s="25" t="s">
        <v>116</v>
      </c>
      <c r="E63" s="26">
        <v>200</v>
      </c>
      <c r="H63" s="26">
        <v>223</v>
      </c>
      <c r="I63" s="26" t="s">
        <v>246</v>
      </c>
      <c r="J63" s="25" t="s">
        <v>48</v>
      </c>
      <c r="K63" s="26" t="s">
        <v>243</v>
      </c>
    </row>
    <row r="64" spans="2:11" x14ac:dyDescent="0.25">
      <c r="B64" s="26">
        <v>420</v>
      </c>
      <c r="C64" s="26" t="s">
        <v>117</v>
      </c>
      <c r="D64" s="25" t="s">
        <v>118</v>
      </c>
      <c r="E64" s="26">
        <v>200</v>
      </c>
      <c r="H64" s="26">
        <v>280</v>
      </c>
      <c r="I64" s="26" t="s">
        <v>247</v>
      </c>
      <c r="J64" s="25" t="s">
        <v>110</v>
      </c>
      <c r="K64" s="26" t="s">
        <v>243</v>
      </c>
    </row>
    <row r="65" spans="2:11" x14ac:dyDescent="0.25">
      <c r="B65" s="26">
        <v>438</v>
      </c>
      <c r="C65" s="26" t="s">
        <v>147</v>
      </c>
      <c r="D65" s="25" t="s">
        <v>84</v>
      </c>
      <c r="E65" s="26">
        <v>200</v>
      </c>
      <c r="H65" s="26">
        <v>525</v>
      </c>
      <c r="I65" s="26" t="s">
        <v>248</v>
      </c>
      <c r="J65" s="25" t="s">
        <v>87</v>
      </c>
      <c r="K65" s="26" t="s">
        <v>243</v>
      </c>
    </row>
    <row r="66" spans="2:11" x14ac:dyDescent="0.25">
      <c r="B66" s="26">
        <v>442</v>
      </c>
      <c r="C66" s="26" t="s">
        <v>148</v>
      </c>
      <c r="D66" s="25" t="s">
        <v>84</v>
      </c>
      <c r="E66" s="26">
        <v>200</v>
      </c>
      <c r="H66" s="26">
        <v>567</v>
      </c>
      <c r="I66" s="26" t="s">
        <v>249</v>
      </c>
      <c r="J66" s="25" t="s">
        <v>250</v>
      </c>
      <c r="K66" s="26" t="s">
        <v>243</v>
      </c>
    </row>
    <row r="67" spans="2:11" x14ac:dyDescent="0.25">
      <c r="B67" s="26">
        <v>527</v>
      </c>
      <c r="C67" s="26" t="s">
        <v>121</v>
      </c>
      <c r="D67" s="25" t="s">
        <v>87</v>
      </c>
      <c r="E67" s="26">
        <v>200</v>
      </c>
      <c r="H67" s="26">
        <v>574</v>
      </c>
      <c r="I67" s="26" t="s">
        <v>251</v>
      </c>
      <c r="J67" s="25" t="s">
        <v>88</v>
      </c>
      <c r="K67" s="26" t="s">
        <v>243</v>
      </c>
    </row>
    <row r="68" spans="2:11" x14ac:dyDescent="0.25">
      <c r="B68" s="26">
        <v>577</v>
      </c>
      <c r="C68" s="26" t="s">
        <v>149</v>
      </c>
      <c r="D68" s="25" t="s">
        <v>88</v>
      </c>
      <c r="E68" s="26">
        <v>200</v>
      </c>
      <c r="H68" s="26">
        <v>581</v>
      </c>
      <c r="I68" s="26" t="s">
        <v>252</v>
      </c>
      <c r="J68" s="25" t="s">
        <v>88</v>
      </c>
      <c r="K68" s="26" t="s">
        <v>243</v>
      </c>
    </row>
    <row r="69" spans="2:11" x14ac:dyDescent="0.25">
      <c r="B69" s="26">
        <v>589</v>
      </c>
      <c r="C69" s="26" t="s">
        <v>129</v>
      </c>
      <c r="D69" s="25" t="s">
        <v>126</v>
      </c>
      <c r="E69" s="26">
        <v>200</v>
      </c>
      <c r="H69" s="26">
        <v>643</v>
      </c>
      <c r="I69" s="26" t="s">
        <v>240</v>
      </c>
      <c r="J69" s="25" t="s">
        <v>43</v>
      </c>
      <c r="K69" s="26" t="s">
        <v>243</v>
      </c>
    </row>
    <row r="70" spans="2:11" x14ac:dyDescent="0.25">
      <c r="B70" s="26">
        <v>594</v>
      </c>
      <c r="C70" s="26" t="s">
        <v>150</v>
      </c>
      <c r="D70" s="25" t="s">
        <v>126</v>
      </c>
      <c r="E70" s="26">
        <v>200</v>
      </c>
      <c r="H70" s="26">
        <v>674</v>
      </c>
      <c r="I70" s="26" t="s">
        <v>241</v>
      </c>
      <c r="J70" s="25" t="s">
        <v>43</v>
      </c>
      <c r="K70" s="26" t="s">
        <v>243</v>
      </c>
    </row>
    <row r="71" spans="2:11" x14ac:dyDescent="0.25">
      <c r="B71" s="26">
        <v>613</v>
      </c>
      <c r="C71" s="26" t="s">
        <v>151</v>
      </c>
      <c r="D71" s="25" t="s">
        <v>152</v>
      </c>
      <c r="E71" s="26">
        <v>200</v>
      </c>
      <c r="H71" s="26">
        <v>692</v>
      </c>
      <c r="I71" s="26" t="s">
        <v>154</v>
      </c>
      <c r="J71" s="25" t="s">
        <v>53</v>
      </c>
      <c r="K71" s="26" t="s">
        <v>243</v>
      </c>
    </row>
    <row r="72" spans="2:11" x14ac:dyDescent="0.25">
      <c r="B72" s="26">
        <v>672</v>
      </c>
      <c r="C72" s="26" t="s">
        <v>54</v>
      </c>
      <c r="D72" s="25" t="s">
        <v>43</v>
      </c>
      <c r="E72" s="26">
        <v>200</v>
      </c>
      <c r="H72" s="26"/>
      <c r="I72" s="26"/>
      <c r="K72" s="26"/>
    </row>
    <row r="73" spans="2:11" x14ac:dyDescent="0.25">
      <c r="B73" s="26">
        <v>691</v>
      </c>
      <c r="C73" s="26" t="s">
        <v>153</v>
      </c>
      <c r="D73" s="25" t="s">
        <v>53</v>
      </c>
      <c r="E73" s="26">
        <v>200</v>
      </c>
    </row>
    <row r="74" spans="2:11" x14ac:dyDescent="0.25">
      <c r="B74" s="26">
        <v>692</v>
      </c>
      <c r="C74" s="26" t="s">
        <v>154</v>
      </c>
      <c r="D74" s="25" t="s">
        <v>53</v>
      </c>
      <c r="E74" s="26">
        <v>200</v>
      </c>
      <c r="H74" s="25">
        <v>529</v>
      </c>
      <c r="I74" s="6" t="s">
        <v>253</v>
      </c>
      <c r="J74" s="25" t="s">
        <v>87</v>
      </c>
      <c r="K74" s="25" t="s">
        <v>254</v>
      </c>
    </row>
    <row r="75" spans="2:11" x14ac:dyDescent="0.25">
      <c r="B75" s="26">
        <v>712</v>
      </c>
      <c r="C75" s="26" t="s">
        <v>155</v>
      </c>
      <c r="D75" s="25" t="s">
        <v>156</v>
      </c>
      <c r="E75" s="26">
        <v>200</v>
      </c>
      <c r="H75" s="25">
        <v>548</v>
      </c>
      <c r="I75" s="6" t="s">
        <v>255</v>
      </c>
      <c r="J75" s="25" t="s">
        <v>87</v>
      </c>
      <c r="K75" s="25" t="s">
        <v>254</v>
      </c>
    </row>
    <row r="76" spans="2:11" x14ac:dyDescent="0.25">
      <c r="B76" s="26">
        <v>713</v>
      </c>
      <c r="C76" s="26" t="s">
        <v>157</v>
      </c>
      <c r="D76" s="25" t="s">
        <v>156</v>
      </c>
      <c r="E76" s="26">
        <v>200</v>
      </c>
      <c r="H76" s="25">
        <v>581</v>
      </c>
      <c r="I76" s="6" t="s">
        <v>252</v>
      </c>
      <c r="J76" s="25" t="s">
        <v>88</v>
      </c>
      <c r="K76" s="25" t="s">
        <v>254</v>
      </c>
    </row>
    <row r="77" spans="2:11" x14ac:dyDescent="0.25">
      <c r="H77" s="25">
        <v>677</v>
      </c>
      <c r="I77" s="6" t="s">
        <v>256</v>
      </c>
      <c r="J77" s="25" t="s">
        <v>43</v>
      </c>
      <c r="K77" s="25" t="s">
        <v>254</v>
      </c>
    </row>
    <row r="78" spans="2:11" x14ac:dyDescent="0.25">
      <c r="H78" s="25">
        <v>688</v>
      </c>
      <c r="I78" s="6" t="s">
        <v>257</v>
      </c>
      <c r="J78" s="25" t="s">
        <v>53</v>
      </c>
      <c r="K78" s="25" t="s">
        <v>254</v>
      </c>
    </row>
    <row r="79" spans="2:11" x14ac:dyDescent="0.25">
      <c r="B79" s="26">
        <v>7</v>
      </c>
      <c r="C79" s="26" t="s">
        <v>158</v>
      </c>
      <c r="D79" s="25" t="s">
        <v>94</v>
      </c>
      <c r="E79" s="26">
        <v>300</v>
      </c>
    </row>
    <row r="80" spans="2:11" x14ac:dyDescent="0.25">
      <c r="B80" s="26">
        <v>37</v>
      </c>
      <c r="C80" s="26" t="s">
        <v>159</v>
      </c>
      <c r="D80" s="25" t="s">
        <v>96</v>
      </c>
      <c r="E80" s="26">
        <v>300</v>
      </c>
    </row>
    <row r="81" spans="2:11" x14ac:dyDescent="0.25">
      <c r="B81" s="26">
        <v>125</v>
      </c>
      <c r="C81" s="26" t="s">
        <v>160</v>
      </c>
      <c r="D81" s="25" t="s">
        <v>161</v>
      </c>
      <c r="E81" s="26">
        <v>300</v>
      </c>
      <c r="H81" s="25">
        <v>28</v>
      </c>
      <c r="I81" s="6" t="s">
        <v>258</v>
      </c>
      <c r="J81" s="25" t="s">
        <v>96</v>
      </c>
      <c r="K81" s="25" t="s">
        <v>259</v>
      </c>
    </row>
    <row r="82" spans="2:11" x14ac:dyDescent="0.25">
      <c r="B82" s="26">
        <v>150</v>
      </c>
      <c r="C82" s="26" t="s">
        <v>162</v>
      </c>
      <c r="D82" s="25" t="s">
        <v>101</v>
      </c>
      <c r="E82" s="26">
        <v>300</v>
      </c>
      <c r="H82" s="25">
        <v>160</v>
      </c>
      <c r="I82" s="6" t="s">
        <v>245</v>
      </c>
      <c r="J82" s="25" t="s">
        <v>78</v>
      </c>
      <c r="K82" s="25" t="s">
        <v>259</v>
      </c>
    </row>
    <row r="83" spans="2:11" x14ac:dyDescent="0.25">
      <c r="B83" s="26">
        <v>220</v>
      </c>
      <c r="C83" s="26" t="s">
        <v>163</v>
      </c>
      <c r="D83" s="25" t="s">
        <v>48</v>
      </c>
      <c r="E83" s="26">
        <v>300</v>
      </c>
      <c r="H83" s="25">
        <v>171</v>
      </c>
      <c r="I83" s="6" t="s">
        <v>260</v>
      </c>
      <c r="J83" s="25" t="s">
        <v>139</v>
      </c>
      <c r="K83" s="25" t="s">
        <v>259</v>
      </c>
    </row>
    <row r="84" spans="2:11" x14ac:dyDescent="0.25">
      <c r="B84" s="26">
        <v>221</v>
      </c>
      <c r="C84" s="26" t="s">
        <v>164</v>
      </c>
      <c r="D84" s="25" t="s">
        <v>48</v>
      </c>
      <c r="E84" s="26">
        <v>300</v>
      </c>
      <c r="H84" s="25">
        <v>271</v>
      </c>
      <c r="I84" s="6" t="s">
        <v>261</v>
      </c>
      <c r="J84" s="25" t="s">
        <v>262</v>
      </c>
      <c r="K84" s="25" t="s">
        <v>259</v>
      </c>
    </row>
    <row r="85" spans="2:11" x14ac:dyDescent="0.25">
      <c r="B85" s="26">
        <v>222</v>
      </c>
      <c r="C85" s="26" t="s">
        <v>165</v>
      </c>
      <c r="D85" s="25" t="s">
        <v>48</v>
      </c>
      <c r="E85" s="26">
        <v>300</v>
      </c>
      <c r="H85" s="25">
        <v>301</v>
      </c>
      <c r="I85" s="6" t="s">
        <v>112</v>
      </c>
      <c r="J85" s="25" t="s">
        <v>80</v>
      </c>
      <c r="K85" s="25" t="s">
        <v>259</v>
      </c>
    </row>
    <row r="86" spans="2:11" x14ac:dyDescent="0.25">
      <c r="B86" s="26">
        <v>265</v>
      </c>
      <c r="C86" s="26" t="s">
        <v>166</v>
      </c>
      <c r="D86" s="25" t="s">
        <v>108</v>
      </c>
      <c r="E86" s="26">
        <v>300</v>
      </c>
      <c r="H86" s="25">
        <v>500</v>
      </c>
      <c r="I86" s="6" t="s">
        <v>263</v>
      </c>
      <c r="J86" s="25" t="s">
        <v>120</v>
      </c>
      <c r="K86" s="25" t="s">
        <v>259</v>
      </c>
    </row>
    <row r="87" spans="2:11" x14ac:dyDescent="0.25">
      <c r="B87" s="26">
        <v>338</v>
      </c>
      <c r="C87" s="26" t="s">
        <v>167</v>
      </c>
      <c r="D87" s="25" t="s">
        <v>56</v>
      </c>
      <c r="E87" s="26">
        <v>300</v>
      </c>
      <c r="H87" s="25">
        <v>501</v>
      </c>
      <c r="I87" s="6" t="s">
        <v>264</v>
      </c>
      <c r="J87" s="25" t="s">
        <v>120</v>
      </c>
      <c r="K87" s="25" t="s">
        <v>259</v>
      </c>
    </row>
    <row r="88" spans="2:11" x14ac:dyDescent="0.25">
      <c r="B88" s="26">
        <v>410</v>
      </c>
      <c r="C88" s="26" t="s">
        <v>168</v>
      </c>
      <c r="D88" s="25" t="s">
        <v>116</v>
      </c>
      <c r="E88" s="26">
        <v>300</v>
      </c>
      <c r="H88" s="25">
        <v>526</v>
      </c>
      <c r="I88" s="6" t="s">
        <v>265</v>
      </c>
      <c r="J88" s="25" t="s">
        <v>87</v>
      </c>
      <c r="K88" s="25" t="s">
        <v>259</v>
      </c>
    </row>
    <row r="89" spans="2:11" x14ac:dyDescent="0.25">
      <c r="B89" s="26">
        <v>439</v>
      </c>
      <c r="C89" s="26" t="s">
        <v>169</v>
      </c>
      <c r="D89" s="25" t="s">
        <v>84</v>
      </c>
      <c r="E89" s="26">
        <v>300</v>
      </c>
      <c r="H89" s="25">
        <v>576</v>
      </c>
      <c r="I89" s="6" t="s">
        <v>266</v>
      </c>
      <c r="J89" s="25" t="s">
        <v>88</v>
      </c>
      <c r="K89" s="25" t="s">
        <v>259</v>
      </c>
    </row>
    <row r="90" spans="2:11" x14ac:dyDescent="0.25">
      <c r="B90" s="26">
        <v>443</v>
      </c>
      <c r="C90" s="26" t="s">
        <v>170</v>
      </c>
      <c r="D90" s="25" t="s">
        <v>84</v>
      </c>
      <c r="E90" s="26">
        <v>300</v>
      </c>
      <c r="H90" s="25">
        <v>687</v>
      </c>
      <c r="I90" s="6" t="s">
        <v>89</v>
      </c>
      <c r="J90" s="25" t="s">
        <v>53</v>
      </c>
      <c r="K90" s="25" t="s">
        <v>259</v>
      </c>
    </row>
    <row r="91" spans="2:11" x14ac:dyDescent="0.25">
      <c r="B91" s="26">
        <v>522</v>
      </c>
      <c r="C91" s="26" t="s">
        <v>171</v>
      </c>
      <c r="D91" s="25" t="s">
        <v>87</v>
      </c>
      <c r="E91" s="26">
        <v>300</v>
      </c>
    </row>
    <row r="92" spans="2:11" x14ac:dyDescent="0.25">
      <c r="B92" s="26">
        <v>549</v>
      </c>
      <c r="C92" s="26" t="s">
        <v>172</v>
      </c>
      <c r="D92" s="25" t="s">
        <v>123</v>
      </c>
      <c r="E92" s="26">
        <v>300</v>
      </c>
    </row>
    <row r="93" spans="2:11" x14ac:dyDescent="0.25">
      <c r="B93" s="26">
        <v>580</v>
      </c>
      <c r="C93" s="26" t="s">
        <v>55</v>
      </c>
      <c r="D93" s="25" t="s">
        <v>88</v>
      </c>
      <c r="E93" s="26">
        <v>300</v>
      </c>
      <c r="H93" s="25">
        <v>14</v>
      </c>
      <c r="I93" s="6" t="s">
        <v>267</v>
      </c>
      <c r="J93" s="25" t="s">
        <v>74</v>
      </c>
      <c r="K93" s="25" t="s">
        <v>268</v>
      </c>
    </row>
    <row r="94" spans="2:11" x14ac:dyDescent="0.25">
      <c r="B94" s="26">
        <v>585</v>
      </c>
      <c r="C94" s="26" t="s">
        <v>173</v>
      </c>
      <c r="D94" s="25" t="s">
        <v>126</v>
      </c>
      <c r="E94" s="26">
        <v>300</v>
      </c>
      <c r="H94" s="25">
        <v>80</v>
      </c>
      <c r="I94" s="6" t="s">
        <v>269</v>
      </c>
      <c r="J94" s="25" t="s">
        <v>44</v>
      </c>
      <c r="K94" s="25" t="s">
        <v>268</v>
      </c>
    </row>
    <row r="95" spans="2:11" x14ac:dyDescent="0.25">
      <c r="B95" s="26">
        <v>594</v>
      </c>
      <c r="C95" s="26" t="s">
        <v>150</v>
      </c>
      <c r="D95" s="25" t="s">
        <v>126</v>
      </c>
      <c r="E95" s="26">
        <v>300</v>
      </c>
      <c r="H95" s="25">
        <v>175</v>
      </c>
      <c r="I95" s="6" t="s">
        <v>270</v>
      </c>
      <c r="J95" s="25" t="s">
        <v>139</v>
      </c>
      <c r="K95" s="25" t="s">
        <v>268</v>
      </c>
    </row>
    <row r="96" spans="2:11" x14ac:dyDescent="0.25">
      <c r="B96" s="26">
        <v>614</v>
      </c>
      <c r="C96" s="26" t="s">
        <v>51</v>
      </c>
      <c r="D96" s="25" t="s">
        <v>152</v>
      </c>
      <c r="E96" s="26">
        <v>300</v>
      </c>
      <c r="H96" s="25">
        <v>277</v>
      </c>
      <c r="I96" s="6" t="s">
        <v>271</v>
      </c>
      <c r="J96" s="25" t="s">
        <v>230</v>
      </c>
      <c r="K96" s="25" t="s">
        <v>268</v>
      </c>
    </row>
    <row r="97" spans="2:11" x14ac:dyDescent="0.25">
      <c r="B97" s="26">
        <v>670</v>
      </c>
      <c r="C97" s="26" t="s">
        <v>174</v>
      </c>
      <c r="D97" s="25" t="s">
        <v>43</v>
      </c>
      <c r="E97" s="26">
        <v>300</v>
      </c>
      <c r="H97" s="25">
        <v>378</v>
      </c>
      <c r="I97" s="6" t="s">
        <v>113</v>
      </c>
      <c r="J97" s="25" t="s">
        <v>82</v>
      </c>
      <c r="K97" s="25" t="s">
        <v>268</v>
      </c>
    </row>
    <row r="98" spans="2:11" x14ac:dyDescent="0.25">
      <c r="B98" s="26">
        <v>690</v>
      </c>
      <c r="C98" s="26" t="s">
        <v>175</v>
      </c>
      <c r="D98" s="25" t="s">
        <v>53</v>
      </c>
      <c r="E98" s="26">
        <v>300</v>
      </c>
      <c r="H98" s="25">
        <v>410</v>
      </c>
      <c r="I98" s="6" t="s">
        <v>168</v>
      </c>
      <c r="J98" s="25" t="s">
        <v>116</v>
      </c>
      <c r="K98" s="25" t="s">
        <v>268</v>
      </c>
    </row>
    <row r="99" spans="2:11" x14ac:dyDescent="0.25">
      <c r="B99" s="26">
        <v>726</v>
      </c>
      <c r="C99" s="26" t="s">
        <v>176</v>
      </c>
      <c r="D99" s="25" t="s">
        <v>177</v>
      </c>
      <c r="E99" s="26">
        <v>300</v>
      </c>
      <c r="H99" s="25">
        <v>442</v>
      </c>
      <c r="I99" s="6" t="s">
        <v>148</v>
      </c>
      <c r="J99" s="25" t="s">
        <v>84</v>
      </c>
      <c r="K99" s="25" t="s">
        <v>268</v>
      </c>
    </row>
    <row r="100" spans="2:11" x14ac:dyDescent="0.25">
      <c r="H100" s="25">
        <v>522</v>
      </c>
      <c r="I100" s="6" t="s">
        <v>171</v>
      </c>
      <c r="J100" s="25" t="s">
        <v>87</v>
      </c>
      <c r="K100" s="25" t="s">
        <v>268</v>
      </c>
    </row>
    <row r="101" spans="2:11" x14ac:dyDescent="0.25">
      <c r="H101" s="25">
        <v>549</v>
      </c>
      <c r="I101" s="6" t="s">
        <v>172</v>
      </c>
      <c r="J101" s="25" t="s">
        <v>123</v>
      </c>
      <c r="K101" s="25" t="s">
        <v>268</v>
      </c>
    </row>
    <row r="102" spans="2:11" x14ac:dyDescent="0.25">
      <c r="B102" s="26">
        <v>65</v>
      </c>
      <c r="C102" s="26" t="s">
        <v>178</v>
      </c>
      <c r="D102" s="25" t="s">
        <v>44</v>
      </c>
      <c r="E102" s="26">
        <v>800</v>
      </c>
      <c r="H102" s="25">
        <v>573</v>
      </c>
      <c r="I102" s="6" t="s">
        <v>47</v>
      </c>
      <c r="J102" s="25" t="s">
        <v>88</v>
      </c>
      <c r="K102" s="25" t="s">
        <v>268</v>
      </c>
    </row>
    <row r="103" spans="2:11" x14ac:dyDescent="0.25">
      <c r="B103" s="26">
        <v>71</v>
      </c>
      <c r="C103" s="26" t="s">
        <v>179</v>
      </c>
      <c r="D103" s="25" t="s">
        <v>44</v>
      </c>
      <c r="E103" s="26">
        <v>800</v>
      </c>
      <c r="H103" s="25">
        <v>691</v>
      </c>
      <c r="I103" s="6" t="s">
        <v>153</v>
      </c>
      <c r="J103" s="25" t="s">
        <v>53</v>
      </c>
      <c r="K103" s="25" t="s">
        <v>268</v>
      </c>
    </row>
    <row r="104" spans="2:11" x14ac:dyDescent="0.25">
      <c r="B104" s="26">
        <v>102</v>
      </c>
      <c r="C104" s="26" t="s">
        <v>180</v>
      </c>
      <c r="D104" s="25" t="s">
        <v>76</v>
      </c>
      <c r="E104" s="26">
        <v>800</v>
      </c>
      <c r="H104" s="25">
        <v>730</v>
      </c>
      <c r="I104" s="6" t="s">
        <v>133</v>
      </c>
      <c r="J104" s="25" t="s">
        <v>134</v>
      </c>
      <c r="K104" s="25" t="s">
        <v>268</v>
      </c>
    </row>
    <row r="105" spans="2:11" x14ac:dyDescent="0.25">
      <c r="B105" s="26">
        <v>126</v>
      </c>
      <c r="C105" s="26" t="s">
        <v>181</v>
      </c>
      <c r="D105" s="25" t="s">
        <v>161</v>
      </c>
      <c r="E105" s="26">
        <v>800</v>
      </c>
    </row>
    <row r="106" spans="2:11" x14ac:dyDescent="0.25">
      <c r="B106" s="26">
        <v>149</v>
      </c>
      <c r="C106" s="26" t="s">
        <v>182</v>
      </c>
      <c r="D106" s="25" t="s">
        <v>101</v>
      </c>
      <c r="E106" s="26">
        <v>800</v>
      </c>
    </row>
    <row r="107" spans="2:11" x14ac:dyDescent="0.25">
      <c r="B107" s="26">
        <v>151</v>
      </c>
      <c r="C107" s="26" t="s">
        <v>183</v>
      </c>
      <c r="D107" s="25" t="s">
        <v>101</v>
      </c>
      <c r="E107" s="26">
        <v>800</v>
      </c>
      <c r="H107" s="25">
        <v>224</v>
      </c>
      <c r="I107" s="6" t="s">
        <v>272</v>
      </c>
      <c r="J107" s="25" t="s">
        <v>48</v>
      </c>
      <c r="K107" s="25" t="s">
        <v>273</v>
      </c>
    </row>
    <row r="108" spans="2:11" x14ac:dyDescent="0.25">
      <c r="B108" s="26">
        <v>188</v>
      </c>
      <c r="C108" s="26" t="s">
        <v>184</v>
      </c>
      <c r="D108" s="25" t="s">
        <v>106</v>
      </c>
      <c r="E108" s="26">
        <v>800</v>
      </c>
      <c r="H108" s="25">
        <v>225</v>
      </c>
      <c r="I108" s="6" t="s">
        <v>274</v>
      </c>
      <c r="J108" s="25" t="s">
        <v>48</v>
      </c>
      <c r="K108" s="25" t="s">
        <v>273</v>
      </c>
    </row>
    <row r="109" spans="2:11" x14ac:dyDescent="0.25">
      <c r="B109" s="26">
        <v>282</v>
      </c>
      <c r="C109" s="26" t="s">
        <v>185</v>
      </c>
      <c r="D109" s="25" t="s">
        <v>110</v>
      </c>
      <c r="E109" s="26">
        <v>800</v>
      </c>
      <c r="H109" s="25">
        <v>230</v>
      </c>
      <c r="I109" s="6" t="s">
        <v>275</v>
      </c>
      <c r="J109" s="25" t="s">
        <v>48</v>
      </c>
      <c r="K109" s="25" t="s">
        <v>273</v>
      </c>
    </row>
    <row r="110" spans="2:11" x14ac:dyDescent="0.25">
      <c r="B110" s="26">
        <v>417</v>
      </c>
      <c r="C110" s="26" t="s">
        <v>186</v>
      </c>
      <c r="D110" s="25" t="s">
        <v>116</v>
      </c>
      <c r="E110" s="26">
        <v>800</v>
      </c>
      <c r="H110" s="25">
        <v>231</v>
      </c>
      <c r="I110" s="6" t="s">
        <v>276</v>
      </c>
      <c r="J110" s="25" t="s">
        <v>48</v>
      </c>
      <c r="K110" s="25" t="s">
        <v>273</v>
      </c>
    </row>
    <row r="111" spans="2:11" x14ac:dyDescent="0.25">
      <c r="B111" s="26">
        <v>437</v>
      </c>
      <c r="C111" s="26" t="s">
        <v>187</v>
      </c>
      <c r="D111" s="25" t="s">
        <v>84</v>
      </c>
      <c r="E111" s="26">
        <v>800</v>
      </c>
      <c r="H111" s="25">
        <v>291</v>
      </c>
      <c r="I111" s="6" t="s">
        <v>277</v>
      </c>
      <c r="J111" s="25" t="s">
        <v>48</v>
      </c>
      <c r="K111" s="25" t="s">
        <v>273</v>
      </c>
    </row>
    <row r="112" spans="2:11" x14ac:dyDescent="0.25">
      <c r="B112" s="26">
        <v>440</v>
      </c>
      <c r="C112" s="26" t="s">
        <v>83</v>
      </c>
      <c r="D112" s="25" t="s">
        <v>84</v>
      </c>
      <c r="E112" s="26">
        <v>800</v>
      </c>
      <c r="H112" s="25">
        <v>365</v>
      </c>
      <c r="I112" s="6" t="s">
        <v>233</v>
      </c>
      <c r="J112" s="25" t="s">
        <v>220</v>
      </c>
      <c r="K112" s="25" t="s">
        <v>273</v>
      </c>
    </row>
    <row r="113" spans="2:11" x14ac:dyDescent="0.25">
      <c r="B113" s="26">
        <v>523</v>
      </c>
      <c r="C113" s="26" t="s">
        <v>188</v>
      </c>
      <c r="D113" s="25" t="s">
        <v>87</v>
      </c>
      <c r="E113" s="26">
        <v>800</v>
      </c>
      <c r="H113" s="25">
        <v>366</v>
      </c>
      <c r="I113" s="6" t="s">
        <v>278</v>
      </c>
      <c r="J113" s="25" t="s">
        <v>220</v>
      </c>
      <c r="K113" s="25" t="s">
        <v>273</v>
      </c>
    </row>
    <row r="114" spans="2:11" x14ac:dyDescent="0.25">
      <c r="B114" s="26">
        <v>663</v>
      </c>
      <c r="C114" s="26" t="s">
        <v>189</v>
      </c>
      <c r="D114" s="25" t="s">
        <v>43</v>
      </c>
      <c r="E114" s="26">
        <v>800</v>
      </c>
      <c r="H114" s="25">
        <v>521</v>
      </c>
      <c r="I114" s="6" t="s">
        <v>279</v>
      </c>
      <c r="J114" s="25" t="s">
        <v>87</v>
      </c>
      <c r="K114" s="25" t="s">
        <v>273</v>
      </c>
    </row>
    <row r="115" spans="2:11" x14ac:dyDescent="0.25">
      <c r="B115" s="26">
        <v>671</v>
      </c>
      <c r="C115" s="26" t="s">
        <v>131</v>
      </c>
      <c r="D115" s="25" t="s">
        <v>43</v>
      </c>
      <c r="E115" s="26">
        <v>800</v>
      </c>
    </row>
    <row r="116" spans="2:11" x14ac:dyDescent="0.25">
      <c r="B116" s="26">
        <v>739</v>
      </c>
      <c r="C116" s="26" t="s">
        <v>190</v>
      </c>
      <c r="D116" s="25" t="s">
        <v>191</v>
      </c>
      <c r="E116" s="26">
        <v>800</v>
      </c>
    </row>
    <row r="119" spans="2:11" x14ac:dyDescent="0.25">
      <c r="B119" s="26">
        <v>127</v>
      </c>
      <c r="C119" s="26" t="s">
        <v>192</v>
      </c>
      <c r="D119" s="25" t="s">
        <v>161</v>
      </c>
      <c r="E119" s="26">
        <v>1500</v>
      </c>
    </row>
    <row r="120" spans="2:11" x14ac:dyDescent="0.25">
      <c r="B120" s="26">
        <v>153</v>
      </c>
      <c r="C120" s="26" t="s">
        <v>193</v>
      </c>
      <c r="D120" s="25" t="s">
        <v>101</v>
      </c>
      <c r="E120" s="26">
        <v>1500</v>
      </c>
    </row>
    <row r="121" spans="2:11" x14ac:dyDescent="0.25">
      <c r="B121" s="26">
        <v>172</v>
      </c>
      <c r="C121" s="26" t="s">
        <v>194</v>
      </c>
      <c r="D121" s="25" t="s">
        <v>139</v>
      </c>
      <c r="E121" s="26">
        <v>1500</v>
      </c>
    </row>
    <row r="122" spans="2:11" x14ac:dyDescent="0.25">
      <c r="B122" s="26">
        <v>296</v>
      </c>
      <c r="C122" s="26" t="s">
        <v>195</v>
      </c>
      <c r="D122" s="25" t="s">
        <v>80</v>
      </c>
      <c r="E122" s="26">
        <v>1500</v>
      </c>
    </row>
    <row r="123" spans="2:11" x14ac:dyDescent="0.25">
      <c r="B123" s="26">
        <v>369</v>
      </c>
      <c r="C123" s="26" t="s">
        <v>196</v>
      </c>
      <c r="D123" s="25" t="s">
        <v>82</v>
      </c>
      <c r="E123" s="26">
        <v>1500</v>
      </c>
    </row>
    <row r="124" spans="2:11" x14ac:dyDescent="0.25">
      <c r="B124" s="26">
        <v>386</v>
      </c>
      <c r="C124" s="26" t="s">
        <v>197</v>
      </c>
      <c r="D124" s="25" t="s">
        <v>82</v>
      </c>
      <c r="E124" s="26">
        <v>1500</v>
      </c>
    </row>
    <row r="125" spans="2:11" x14ac:dyDescent="0.25">
      <c r="B125" s="26">
        <v>437</v>
      </c>
      <c r="C125" s="26" t="s">
        <v>187</v>
      </c>
      <c r="D125" s="25" t="s">
        <v>84</v>
      </c>
      <c r="E125" s="26">
        <v>1500</v>
      </c>
    </row>
    <row r="126" spans="2:11" x14ac:dyDescent="0.25">
      <c r="B126" s="26">
        <v>451</v>
      </c>
      <c r="C126" s="26" t="s">
        <v>198</v>
      </c>
      <c r="D126" s="25" t="s">
        <v>199</v>
      </c>
      <c r="E126" s="26">
        <v>1500</v>
      </c>
    </row>
    <row r="127" spans="2:11" x14ac:dyDescent="0.25">
      <c r="B127" s="26">
        <v>602</v>
      </c>
      <c r="C127" s="26" t="s">
        <v>200</v>
      </c>
      <c r="D127" s="25" t="s">
        <v>201</v>
      </c>
      <c r="E127" s="26">
        <v>1500</v>
      </c>
    </row>
    <row r="128" spans="2:11" x14ac:dyDescent="0.25">
      <c r="B128" s="26">
        <v>603</v>
      </c>
      <c r="C128" s="26" t="s">
        <v>202</v>
      </c>
      <c r="D128" s="25" t="s">
        <v>201</v>
      </c>
      <c r="E128" s="26">
        <v>1500</v>
      </c>
    </row>
    <row r="129" spans="2:5" x14ac:dyDescent="0.25">
      <c r="B129" s="26">
        <v>734</v>
      </c>
      <c r="C129" s="26" t="s">
        <v>203</v>
      </c>
      <c r="D129" s="25" t="s">
        <v>45</v>
      </c>
      <c r="E129" s="26">
        <v>1500</v>
      </c>
    </row>
    <row r="130" spans="2:5" x14ac:dyDescent="0.25">
      <c r="B130" s="26">
        <v>738</v>
      </c>
      <c r="C130" s="26" t="s">
        <v>204</v>
      </c>
      <c r="D130" s="25" t="s">
        <v>191</v>
      </c>
      <c r="E130" s="26">
        <v>1500</v>
      </c>
    </row>
    <row r="131" spans="2:5" x14ac:dyDescent="0.25">
      <c r="B131" s="26">
        <v>749</v>
      </c>
      <c r="C131" s="26" t="s">
        <v>205</v>
      </c>
      <c r="D131" s="25" t="s">
        <v>191</v>
      </c>
      <c r="E131" s="26">
        <v>1500</v>
      </c>
    </row>
  </sheetData>
  <sortState ref="J5:K32">
    <sortCondition ref="J5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Y48" sqref="Y4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2" customWidth="1"/>
    <col min="14" max="14" width="6.7109375" style="44" customWidth="1"/>
    <col min="15" max="15" width="12.7109375" style="44" customWidth="1"/>
    <col min="16" max="16" width="6.42578125" style="143" hidden="1" customWidth="1"/>
    <col min="17" max="18" width="9.140625" style="47" hidden="1" customWidth="1"/>
    <col min="19" max="19" width="5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7.28515625" style="44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05" t="s">
        <v>28</v>
      </c>
      <c r="D2" s="406"/>
      <c r="E2" s="437" t="s">
        <v>2</v>
      </c>
      <c r="F2" s="438"/>
      <c r="G2" s="439"/>
      <c r="H2" s="77" t="s">
        <v>1</v>
      </c>
      <c r="I2" s="79" t="s">
        <v>39</v>
      </c>
      <c r="J2" s="74" t="s">
        <v>8</v>
      </c>
      <c r="K2" s="74" t="s">
        <v>26</v>
      </c>
      <c r="L2" s="168" t="s">
        <v>15</v>
      </c>
      <c r="M2" s="158" t="s">
        <v>17</v>
      </c>
      <c r="N2" s="157" t="s">
        <v>16</v>
      </c>
      <c r="O2" s="78" t="s">
        <v>5</v>
      </c>
      <c r="P2" s="437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07"/>
      <c r="D3" s="408"/>
      <c r="E3" s="468" t="s">
        <v>7</v>
      </c>
      <c r="F3" s="469"/>
      <c r="G3" s="469"/>
      <c r="H3" s="43" t="str">
        <f>IFERROR(VLOOKUP($J3,$Y$2:$AB$34,2,0),"")</f>
        <v>Miles Ohene</v>
      </c>
      <c r="I3" s="206" t="str">
        <f>IFERROR(VLOOKUP($J3,$Y$2:$AB$34,3,0),"")</f>
        <v xml:space="preserve">Aldenham School </v>
      </c>
      <c r="J3" s="267">
        <v>14</v>
      </c>
      <c r="K3" s="268">
        <v>11.66</v>
      </c>
      <c r="L3" s="159" t="str">
        <f t="shared" ref="L3:L46" si="0">IF($K3=$D$44,"Equal",IF($K3&gt;=$D$44,IF($K3&gt;0,"NEW","" )," "))</f>
        <v xml:space="preserve"> </v>
      </c>
      <c r="M3" s="160" t="str">
        <f t="shared" ref="M3:M46" si="1">IF($K3&gt;=$D$45,IF($K3&gt;0,"YES","" )," ")</f>
        <v xml:space="preserve"> </v>
      </c>
      <c r="N3" s="161" t="str">
        <f t="shared" ref="N3:N46" si="2">IF($K3&gt;=$D$46,IF($K3&gt;0,"YES","" )," ")</f>
        <v xml:space="preserve"> </v>
      </c>
      <c r="O3" s="313">
        <f>IF(K3&gt;0,RANK(K3,$K$3:$K$34,0),"No Jumper")</f>
        <v>2</v>
      </c>
      <c r="P3" s="139">
        <f>K3</f>
        <v>11.66</v>
      </c>
      <c r="Q3" s="82" t="str">
        <f>H3</f>
        <v>Miles Ohene</v>
      </c>
      <c r="R3" s="82" t="str">
        <f>I3</f>
        <v xml:space="preserve">Aldenham School </v>
      </c>
      <c r="S3" s="55">
        <f t="shared" ref="S3:S34" si="3">J3</f>
        <v>14</v>
      </c>
      <c r="T3" s="404"/>
      <c r="U3" s="462"/>
      <c r="V3" s="463"/>
      <c r="W3" s="464"/>
      <c r="X3" s="403"/>
      <c r="Y3" s="276">
        <v>14</v>
      </c>
      <c r="Z3" s="277" t="s">
        <v>267</v>
      </c>
      <c r="AA3" s="278" t="s">
        <v>74</v>
      </c>
    </row>
    <row r="4" spans="1:27" ht="9.9499999999999993" customHeight="1" x14ac:dyDescent="0.25">
      <c r="A4" s="403"/>
      <c r="B4" s="403"/>
      <c r="C4" s="407"/>
      <c r="D4" s="408"/>
      <c r="E4" s="470"/>
      <c r="F4" s="471"/>
      <c r="G4" s="471"/>
      <c r="H4" s="31" t="str">
        <f t="shared" ref="H4" si="4">IFERROR(VLOOKUP($J4,$Y$2:$AB$34,2,0),"")</f>
        <v>Aaron  Holsborough</v>
      </c>
      <c r="I4" s="18" t="str">
        <f t="shared" ref="I4" si="5">IFERROR(VLOOKUP($J4,$Y$2:$AB$34,3,0),"")</f>
        <v>Beaumont</v>
      </c>
      <c r="J4" s="269">
        <v>80</v>
      </c>
      <c r="K4" s="270">
        <v>10.26</v>
      </c>
      <c r="L4" s="162" t="str">
        <f t="shared" si="0"/>
        <v xml:space="preserve"> </v>
      </c>
      <c r="M4" s="163" t="str">
        <f t="shared" si="1"/>
        <v xml:space="preserve"> </v>
      </c>
      <c r="N4" s="164" t="str">
        <f t="shared" si="2"/>
        <v xml:space="preserve"> </v>
      </c>
      <c r="O4" s="314">
        <f t="shared" ref="O4:O34" si="6">IF(K4&gt;0,RANK(K4,$K$3:$K$34,0),"No Jumper")</f>
        <v>9</v>
      </c>
      <c r="P4" s="140">
        <f t="shared" ref="P4:P34" si="7">K4</f>
        <v>10.26</v>
      </c>
      <c r="Q4" s="81" t="str">
        <f t="shared" ref="Q4:R34" si="8">H4</f>
        <v>Aaron  Holsborough</v>
      </c>
      <c r="R4" s="81" t="str">
        <f t="shared" si="8"/>
        <v>Beaumont</v>
      </c>
      <c r="S4" s="60">
        <f t="shared" si="3"/>
        <v>80</v>
      </c>
      <c r="T4" s="404"/>
      <c r="U4" s="452" t="s">
        <v>20</v>
      </c>
      <c r="V4" s="453"/>
      <c r="W4" s="454"/>
      <c r="X4" s="403"/>
      <c r="Y4" s="276">
        <v>80</v>
      </c>
      <c r="Z4" s="277" t="s">
        <v>269</v>
      </c>
      <c r="AA4" s="278" t="s">
        <v>44</v>
      </c>
    </row>
    <row r="5" spans="1:27" ht="9.9499999999999993" customHeight="1" x14ac:dyDescent="0.25">
      <c r="A5" s="403"/>
      <c r="B5" s="403"/>
      <c r="C5" s="407"/>
      <c r="D5" s="408"/>
      <c r="E5" s="470"/>
      <c r="F5" s="471"/>
      <c r="G5" s="471"/>
      <c r="H5" s="31" t="str">
        <f>IFERROR(VLOOKUP($J5,$Y$2:$AB$34,2,0),"")</f>
        <v>Ben  Lewis</v>
      </c>
      <c r="I5" s="18" t="str">
        <f>IFERROR(VLOOKUP($J5,$Y$2:$AB$34,3,0),"")</f>
        <v>Freman College</v>
      </c>
      <c r="J5" s="269">
        <v>175</v>
      </c>
      <c r="K5" s="270">
        <v>11.93</v>
      </c>
      <c r="L5" s="162" t="str">
        <f t="shared" si="0"/>
        <v xml:space="preserve"> </v>
      </c>
      <c r="M5" s="163" t="str">
        <f t="shared" si="1"/>
        <v xml:space="preserve"> </v>
      </c>
      <c r="N5" s="164" t="str">
        <f t="shared" si="2"/>
        <v xml:space="preserve"> </v>
      </c>
      <c r="O5" s="314">
        <f t="shared" si="6"/>
        <v>1</v>
      </c>
      <c r="P5" s="140">
        <f t="shared" si="7"/>
        <v>11.93</v>
      </c>
      <c r="Q5" s="81" t="str">
        <f t="shared" si="8"/>
        <v>Ben  Lewis</v>
      </c>
      <c r="R5" s="81" t="str">
        <f t="shared" si="8"/>
        <v>Freman College</v>
      </c>
      <c r="S5" s="60">
        <f t="shared" si="3"/>
        <v>175</v>
      </c>
      <c r="T5" s="404"/>
      <c r="U5" s="455"/>
      <c r="V5" s="456"/>
      <c r="W5" s="457"/>
      <c r="X5" s="403"/>
      <c r="Y5" s="276">
        <v>175</v>
      </c>
      <c r="Z5" s="277" t="s">
        <v>270</v>
      </c>
      <c r="AA5" s="278" t="s">
        <v>139</v>
      </c>
    </row>
    <row r="6" spans="1:27" ht="9.9499999999999993" customHeight="1" x14ac:dyDescent="0.25">
      <c r="A6" s="403"/>
      <c r="B6" s="403"/>
      <c r="C6" s="407"/>
      <c r="D6" s="408"/>
      <c r="E6" s="470"/>
      <c r="F6" s="471"/>
      <c r="G6" s="471"/>
      <c r="H6" s="31" t="str">
        <f t="shared" ref="H6:H34" si="9">IFERROR(VLOOKUP($J6,$Y$2:$AB$34,2,0),"")</f>
        <v>Fletcher Hamilton</v>
      </c>
      <c r="I6" s="18" t="str">
        <f t="shared" ref="I6:I34" si="10">IFERROR(VLOOKUP($J6,$Y$2:$AB$34,3,0),"")</f>
        <v>Laureate Academy</v>
      </c>
      <c r="J6" s="269">
        <v>277</v>
      </c>
      <c r="K6" s="270">
        <v>10.33</v>
      </c>
      <c r="L6" s="162" t="str">
        <f t="shared" si="0"/>
        <v xml:space="preserve"> </v>
      </c>
      <c r="M6" s="163" t="str">
        <f t="shared" si="1"/>
        <v xml:space="preserve"> </v>
      </c>
      <c r="N6" s="164" t="str">
        <f t="shared" si="2"/>
        <v xml:space="preserve"> </v>
      </c>
      <c r="O6" s="314">
        <f t="shared" si="6"/>
        <v>8</v>
      </c>
      <c r="P6" s="140">
        <f t="shared" si="7"/>
        <v>10.33</v>
      </c>
      <c r="Q6" s="81" t="str">
        <f t="shared" si="8"/>
        <v>Fletcher Hamilton</v>
      </c>
      <c r="R6" s="81" t="str">
        <f t="shared" si="8"/>
        <v>Laureate Academy</v>
      </c>
      <c r="S6" s="60">
        <f t="shared" si="3"/>
        <v>277</v>
      </c>
      <c r="T6" s="404"/>
      <c r="U6" s="455"/>
      <c r="V6" s="456"/>
      <c r="W6" s="457"/>
      <c r="X6" s="403"/>
      <c r="Y6" s="276">
        <v>277</v>
      </c>
      <c r="Z6" s="277" t="s">
        <v>271</v>
      </c>
      <c r="AA6" s="278" t="s">
        <v>230</v>
      </c>
    </row>
    <row r="7" spans="1:27" ht="9.9499999999999993" customHeight="1" x14ac:dyDescent="0.25">
      <c r="A7" s="403"/>
      <c r="B7" s="403"/>
      <c r="C7" s="407"/>
      <c r="D7" s="408"/>
      <c r="E7" s="470"/>
      <c r="F7" s="471"/>
      <c r="G7" s="471"/>
      <c r="H7" s="31" t="str">
        <f t="shared" si="9"/>
        <v>Billy Day</v>
      </c>
      <c r="I7" s="18" t="str">
        <f t="shared" si="10"/>
        <v>Roundwood Park</v>
      </c>
      <c r="J7" s="269">
        <v>378</v>
      </c>
      <c r="K7" s="270">
        <v>11</v>
      </c>
      <c r="L7" s="162" t="str">
        <f t="shared" si="0"/>
        <v xml:space="preserve"> </v>
      </c>
      <c r="M7" s="163" t="str">
        <f t="shared" si="1"/>
        <v xml:space="preserve"> </v>
      </c>
      <c r="N7" s="164" t="str">
        <f t="shared" si="2"/>
        <v xml:space="preserve"> </v>
      </c>
      <c r="O7" s="314">
        <f t="shared" si="6"/>
        <v>3</v>
      </c>
      <c r="P7" s="140">
        <f t="shared" si="7"/>
        <v>11</v>
      </c>
      <c r="Q7" s="81" t="str">
        <f t="shared" si="8"/>
        <v>Billy Day</v>
      </c>
      <c r="R7" s="81" t="str">
        <f t="shared" si="8"/>
        <v>Roundwood Park</v>
      </c>
      <c r="S7" s="60">
        <f t="shared" si="3"/>
        <v>378</v>
      </c>
      <c r="T7" s="404"/>
      <c r="U7" s="452" t="s">
        <v>69</v>
      </c>
      <c r="V7" s="453"/>
      <c r="W7" s="454"/>
      <c r="X7" s="403"/>
      <c r="Y7" s="276">
        <v>378</v>
      </c>
      <c r="Z7" s="277" t="s">
        <v>113</v>
      </c>
      <c r="AA7" s="278" t="s">
        <v>82</v>
      </c>
    </row>
    <row r="8" spans="1:27" ht="9.9499999999999993" customHeight="1" x14ac:dyDescent="0.25">
      <c r="A8" s="403"/>
      <c r="B8" s="403"/>
      <c r="C8" s="407"/>
      <c r="D8" s="408"/>
      <c r="E8" s="470"/>
      <c r="F8" s="471"/>
      <c r="G8" s="471"/>
      <c r="H8" s="31" t="str">
        <f t="shared" si="9"/>
        <v>Sebbie Lees</v>
      </c>
      <c r="I8" s="18" t="str">
        <f t="shared" si="10"/>
        <v>Sandringham</v>
      </c>
      <c r="J8" s="269">
        <v>442</v>
      </c>
      <c r="K8" s="270">
        <v>10.63</v>
      </c>
      <c r="L8" s="162" t="str">
        <f t="shared" si="0"/>
        <v xml:space="preserve"> </v>
      </c>
      <c r="M8" s="163" t="str">
        <f t="shared" si="1"/>
        <v xml:space="preserve"> </v>
      </c>
      <c r="N8" s="164" t="str">
        <f t="shared" si="2"/>
        <v xml:space="preserve"> </v>
      </c>
      <c r="O8" s="314">
        <f t="shared" si="6"/>
        <v>7</v>
      </c>
      <c r="P8" s="140">
        <f t="shared" si="7"/>
        <v>10.63</v>
      </c>
      <c r="Q8" s="81" t="str">
        <f t="shared" si="8"/>
        <v>Sebbie Lees</v>
      </c>
      <c r="R8" s="81" t="str">
        <f t="shared" si="8"/>
        <v>Sandringham</v>
      </c>
      <c r="S8" s="60">
        <f t="shared" si="3"/>
        <v>442</v>
      </c>
      <c r="T8" s="404"/>
      <c r="U8" s="455"/>
      <c r="V8" s="456"/>
      <c r="W8" s="457"/>
      <c r="X8" s="403"/>
      <c r="Y8" s="276">
        <v>410</v>
      </c>
      <c r="Z8" s="277" t="s">
        <v>168</v>
      </c>
      <c r="AA8" s="278" t="s">
        <v>116</v>
      </c>
    </row>
    <row r="9" spans="1:27" ht="9.9499999999999993" customHeight="1" x14ac:dyDescent="0.25">
      <c r="A9" s="403"/>
      <c r="B9" s="403"/>
      <c r="C9" s="407"/>
      <c r="D9" s="408"/>
      <c r="E9" s="470"/>
      <c r="F9" s="471"/>
      <c r="G9" s="471"/>
      <c r="H9" s="32" t="str">
        <f t="shared" si="9"/>
        <v>Jonathan May</v>
      </c>
      <c r="I9" s="19" t="str">
        <f t="shared" si="10"/>
        <v xml:space="preserve">St Clement Danes </v>
      </c>
      <c r="J9" s="269">
        <v>549</v>
      </c>
      <c r="K9" s="270">
        <v>10.74</v>
      </c>
      <c r="L9" s="162" t="str">
        <f t="shared" si="0"/>
        <v xml:space="preserve"> </v>
      </c>
      <c r="M9" s="163" t="str">
        <f t="shared" si="1"/>
        <v xml:space="preserve"> </v>
      </c>
      <c r="N9" s="164" t="str">
        <f t="shared" si="2"/>
        <v xml:space="preserve"> </v>
      </c>
      <c r="O9" s="314">
        <f t="shared" si="6"/>
        <v>5</v>
      </c>
      <c r="P9" s="140">
        <f t="shared" si="7"/>
        <v>10.74</v>
      </c>
      <c r="Q9" s="81" t="str">
        <f t="shared" si="8"/>
        <v>Jonathan May</v>
      </c>
      <c r="R9" s="81" t="str">
        <f t="shared" si="8"/>
        <v xml:space="preserve">St Clement Danes </v>
      </c>
      <c r="S9" s="60">
        <f t="shared" si="3"/>
        <v>549</v>
      </c>
      <c r="T9" s="404"/>
      <c r="U9" s="455"/>
      <c r="V9" s="456"/>
      <c r="W9" s="457"/>
      <c r="X9" s="403"/>
      <c r="Y9" s="276">
        <v>442</v>
      </c>
      <c r="Z9" s="277" t="s">
        <v>148</v>
      </c>
      <c r="AA9" s="278" t="s">
        <v>84</v>
      </c>
    </row>
    <row r="10" spans="1:27" ht="9.9499999999999993" customHeight="1" x14ac:dyDescent="0.25">
      <c r="A10" s="403"/>
      <c r="B10" s="403"/>
      <c r="C10" s="407"/>
      <c r="D10" s="408"/>
      <c r="E10" s="470"/>
      <c r="F10" s="471"/>
      <c r="G10" s="471"/>
      <c r="H10" s="31" t="str">
        <f t="shared" si="9"/>
        <v>Toby Martin</v>
      </c>
      <c r="I10" s="18" t="str">
        <f t="shared" si="10"/>
        <v xml:space="preserve">St George's School </v>
      </c>
      <c r="J10" s="269">
        <v>573</v>
      </c>
      <c r="K10" s="270">
        <v>10.86</v>
      </c>
      <c r="L10" s="162" t="str">
        <f t="shared" si="0"/>
        <v xml:space="preserve"> </v>
      </c>
      <c r="M10" s="163" t="str">
        <f t="shared" si="1"/>
        <v xml:space="preserve"> </v>
      </c>
      <c r="N10" s="164" t="str">
        <f t="shared" si="2"/>
        <v xml:space="preserve"> </v>
      </c>
      <c r="O10" s="314">
        <f t="shared" si="6"/>
        <v>4</v>
      </c>
      <c r="P10" s="140">
        <f t="shared" si="7"/>
        <v>10.86</v>
      </c>
      <c r="Q10" s="81" t="str">
        <f t="shared" si="8"/>
        <v>Toby Martin</v>
      </c>
      <c r="R10" s="81" t="str">
        <f t="shared" si="8"/>
        <v xml:space="preserve">St George's School </v>
      </c>
      <c r="S10" s="60">
        <f t="shared" si="3"/>
        <v>573</v>
      </c>
      <c r="T10" s="404"/>
      <c r="U10" s="367" t="s">
        <v>70</v>
      </c>
      <c r="V10" s="368"/>
      <c r="W10" s="369"/>
      <c r="X10" s="403"/>
      <c r="Y10" s="276">
        <v>522</v>
      </c>
      <c r="Z10" s="277" t="s">
        <v>171</v>
      </c>
      <c r="AA10" s="278" t="s">
        <v>87</v>
      </c>
    </row>
    <row r="11" spans="1:27" ht="9.9499999999999993" customHeight="1" x14ac:dyDescent="0.25">
      <c r="A11" s="403"/>
      <c r="B11" s="403"/>
      <c r="C11" s="407"/>
      <c r="D11" s="408"/>
      <c r="E11" s="470"/>
      <c r="F11" s="471"/>
      <c r="G11" s="471"/>
      <c r="H11" s="31" t="str">
        <f t="shared" si="9"/>
        <v>Justin Chikontwe</v>
      </c>
      <c r="I11" s="18" t="str">
        <f t="shared" si="10"/>
        <v>The Hemel Hempstead School</v>
      </c>
      <c r="J11" s="269">
        <v>691</v>
      </c>
      <c r="K11" s="270">
        <v>10.7</v>
      </c>
      <c r="L11" s="162" t="str">
        <f t="shared" si="0"/>
        <v xml:space="preserve"> </v>
      </c>
      <c r="M11" s="163" t="str">
        <f t="shared" si="1"/>
        <v xml:space="preserve"> </v>
      </c>
      <c r="N11" s="164" t="str">
        <f t="shared" si="2"/>
        <v xml:space="preserve"> </v>
      </c>
      <c r="O11" s="314">
        <f t="shared" si="6"/>
        <v>6</v>
      </c>
      <c r="P11" s="140">
        <f t="shared" si="7"/>
        <v>10.7</v>
      </c>
      <c r="Q11" s="81" t="str">
        <f t="shared" si="8"/>
        <v>Justin Chikontwe</v>
      </c>
      <c r="R11" s="81" t="str">
        <f t="shared" si="8"/>
        <v>The Hemel Hempstead School</v>
      </c>
      <c r="S11" s="60">
        <f t="shared" si="3"/>
        <v>691</v>
      </c>
      <c r="T11" s="404"/>
      <c r="U11" s="370"/>
      <c r="V11" s="371"/>
      <c r="W11" s="372"/>
      <c r="X11" s="403"/>
      <c r="Y11" s="276">
        <v>549</v>
      </c>
      <c r="Z11" s="277" t="s">
        <v>172</v>
      </c>
      <c r="AA11" s="278" t="s">
        <v>123</v>
      </c>
    </row>
    <row r="12" spans="1:27" ht="9.9499999999999993" customHeight="1" x14ac:dyDescent="0.25">
      <c r="A12" s="403"/>
      <c r="B12" s="403"/>
      <c r="C12" s="407"/>
      <c r="D12" s="408"/>
      <c r="E12" s="470"/>
      <c r="F12" s="471"/>
      <c r="G12" s="471"/>
      <c r="H12" s="31" t="str">
        <f t="shared" si="9"/>
        <v/>
      </c>
      <c r="I12" s="18" t="str">
        <f t="shared" si="10"/>
        <v/>
      </c>
      <c r="J12" s="269"/>
      <c r="K12" s="270"/>
      <c r="L12" s="162" t="str">
        <f t="shared" si="0"/>
        <v xml:space="preserve"> </v>
      </c>
      <c r="M12" s="163" t="str">
        <f t="shared" si="1"/>
        <v xml:space="preserve"> </v>
      </c>
      <c r="N12" s="164" t="str">
        <f t="shared" si="2"/>
        <v xml:space="preserve"> </v>
      </c>
      <c r="O12" s="314" t="str">
        <f t="shared" si="6"/>
        <v>No Jumper</v>
      </c>
      <c r="P12" s="140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3"/>
        <v>0</v>
      </c>
      <c r="T12" s="404"/>
      <c r="U12" s="373"/>
      <c r="V12" s="374"/>
      <c r="W12" s="375"/>
      <c r="X12" s="403"/>
      <c r="Y12" s="276">
        <v>573</v>
      </c>
      <c r="Z12" s="277" t="s">
        <v>47</v>
      </c>
      <c r="AA12" s="278" t="s">
        <v>88</v>
      </c>
    </row>
    <row r="13" spans="1:27" ht="9.9499999999999993" customHeight="1" x14ac:dyDescent="0.25">
      <c r="A13" s="403"/>
      <c r="B13" s="403"/>
      <c r="C13" s="407"/>
      <c r="D13" s="408"/>
      <c r="E13" s="470"/>
      <c r="F13" s="471"/>
      <c r="G13" s="471"/>
      <c r="H13" s="31" t="str">
        <f t="shared" si="9"/>
        <v/>
      </c>
      <c r="I13" s="18" t="str">
        <f t="shared" si="10"/>
        <v/>
      </c>
      <c r="J13" s="269"/>
      <c r="K13" s="270"/>
      <c r="L13" s="162" t="str">
        <f t="shared" si="0"/>
        <v xml:space="preserve"> </v>
      </c>
      <c r="M13" s="163" t="str">
        <f t="shared" si="1"/>
        <v xml:space="preserve"> </v>
      </c>
      <c r="N13" s="164" t="str">
        <f t="shared" si="2"/>
        <v xml:space="preserve"> </v>
      </c>
      <c r="O13" s="314" t="str">
        <f t="shared" si="6"/>
        <v>No Jumper</v>
      </c>
      <c r="P13" s="140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3"/>
        <v>0</v>
      </c>
      <c r="T13" s="404"/>
      <c r="U13" s="367" t="s">
        <v>71</v>
      </c>
      <c r="V13" s="368"/>
      <c r="W13" s="369"/>
      <c r="X13" s="403"/>
      <c r="Y13" s="276">
        <v>691</v>
      </c>
      <c r="Z13" s="277" t="s">
        <v>153</v>
      </c>
      <c r="AA13" s="278" t="s">
        <v>53</v>
      </c>
    </row>
    <row r="14" spans="1:27" ht="9.9499999999999993" customHeight="1" x14ac:dyDescent="0.25">
      <c r="A14" s="403"/>
      <c r="B14" s="403"/>
      <c r="C14" s="407"/>
      <c r="D14" s="408"/>
      <c r="E14" s="470"/>
      <c r="F14" s="471"/>
      <c r="G14" s="471"/>
      <c r="H14" s="31" t="str">
        <f t="shared" si="9"/>
        <v/>
      </c>
      <c r="I14" s="18" t="str">
        <f t="shared" si="10"/>
        <v/>
      </c>
      <c r="J14" s="269"/>
      <c r="K14" s="270"/>
      <c r="L14" s="162" t="str">
        <f t="shared" si="0"/>
        <v xml:space="preserve"> </v>
      </c>
      <c r="M14" s="163" t="str">
        <f t="shared" si="1"/>
        <v xml:space="preserve"> </v>
      </c>
      <c r="N14" s="164" t="str">
        <f t="shared" si="2"/>
        <v xml:space="preserve"> </v>
      </c>
      <c r="O14" s="314" t="str">
        <f t="shared" si="6"/>
        <v>No Jumper</v>
      </c>
      <c r="P14" s="140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3"/>
        <v>0</v>
      </c>
      <c r="T14" s="404"/>
      <c r="U14" s="370"/>
      <c r="V14" s="371"/>
      <c r="W14" s="372"/>
      <c r="X14" s="403"/>
      <c r="Y14" s="276">
        <v>730</v>
      </c>
      <c r="Z14" s="277" t="s">
        <v>133</v>
      </c>
      <c r="AA14" s="278" t="s">
        <v>134</v>
      </c>
    </row>
    <row r="15" spans="1:27" ht="9.9499999999999993" customHeight="1" x14ac:dyDescent="0.25">
      <c r="A15" s="403"/>
      <c r="B15" s="403"/>
      <c r="C15" s="407"/>
      <c r="D15" s="408"/>
      <c r="E15" s="470"/>
      <c r="F15" s="471"/>
      <c r="G15" s="471"/>
      <c r="H15" s="31" t="str">
        <f t="shared" si="9"/>
        <v/>
      </c>
      <c r="I15" s="18" t="str">
        <f t="shared" si="10"/>
        <v/>
      </c>
      <c r="J15" s="269"/>
      <c r="K15" s="270"/>
      <c r="L15" s="162" t="str">
        <f t="shared" si="0"/>
        <v xml:space="preserve"> </v>
      </c>
      <c r="M15" s="163" t="str">
        <f t="shared" si="1"/>
        <v xml:space="preserve"> </v>
      </c>
      <c r="N15" s="164" t="str">
        <f t="shared" si="2"/>
        <v xml:space="preserve"> </v>
      </c>
      <c r="O15" s="314" t="str">
        <f t="shared" si="6"/>
        <v>No Jumper</v>
      </c>
      <c r="P15" s="140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3"/>
        <v>0</v>
      </c>
      <c r="T15" s="404"/>
      <c r="U15" s="373"/>
      <c r="V15" s="374"/>
      <c r="W15" s="375"/>
      <c r="X15" s="403"/>
      <c r="Y15" s="276"/>
      <c r="Z15" s="277"/>
      <c r="AA15" s="278"/>
    </row>
    <row r="16" spans="1:27" ht="9.9499999999999993" customHeight="1" x14ac:dyDescent="0.25">
      <c r="A16" s="403"/>
      <c r="B16" s="403"/>
      <c r="C16" s="407"/>
      <c r="D16" s="408"/>
      <c r="E16" s="470"/>
      <c r="F16" s="471"/>
      <c r="G16" s="471"/>
      <c r="H16" s="33" t="str">
        <f t="shared" si="9"/>
        <v/>
      </c>
      <c r="I16" s="207" t="str">
        <f t="shared" si="10"/>
        <v/>
      </c>
      <c r="J16" s="269"/>
      <c r="K16" s="270"/>
      <c r="L16" s="162" t="str">
        <f t="shared" si="0"/>
        <v xml:space="preserve"> </v>
      </c>
      <c r="M16" s="163" t="str">
        <f t="shared" si="1"/>
        <v xml:space="preserve"> </v>
      </c>
      <c r="N16" s="164" t="str">
        <f t="shared" si="2"/>
        <v xml:space="preserve"> </v>
      </c>
      <c r="O16" s="314" t="str">
        <f t="shared" si="6"/>
        <v>No Jumper</v>
      </c>
      <c r="P16" s="140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3"/>
        <v>0</v>
      </c>
      <c r="T16" s="404"/>
      <c r="U16" s="367"/>
      <c r="V16" s="368"/>
      <c r="W16" s="369"/>
      <c r="X16" s="403"/>
      <c r="Y16" s="276"/>
      <c r="Z16" s="277"/>
      <c r="AA16" s="278"/>
    </row>
    <row r="17" spans="1:27" ht="9.9499999999999993" customHeight="1" x14ac:dyDescent="0.25">
      <c r="A17" s="403"/>
      <c r="B17" s="403"/>
      <c r="C17" s="407"/>
      <c r="D17" s="408"/>
      <c r="E17" s="470"/>
      <c r="F17" s="471"/>
      <c r="G17" s="471"/>
      <c r="H17" s="5" t="str">
        <f t="shared" si="9"/>
        <v/>
      </c>
      <c r="I17" s="8" t="str">
        <f t="shared" si="10"/>
        <v/>
      </c>
      <c r="J17" s="271"/>
      <c r="K17" s="270"/>
      <c r="L17" s="162" t="str">
        <f t="shared" si="0"/>
        <v xml:space="preserve"> </v>
      </c>
      <c r="M17" s="163" t="str">
        <f t="shared" si="1"/>
        <v xml:space="preserve"> </v>
      </c>
      <c r="N17" s="164" t="str">
        <f t="shared" si="2"/>
        <v xml:space="preserve"> </v>
      </c>
      <c r="O17" s="314" t="str">
        <f t="shared" si="6"/>
        <v>No Jumper</v>
      </c>
      <c r="P17" s="140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3"/>
        <v>0</v>
      </c>
      <c r="T17" s="404"/>
      <c r="U17" s="370"/>
      <c r="V17" s="371"/>
      <c r="W17" s="372"/>
      <c r="X17" s="403"/>
      <c r="Y17" s="276"/>
      <c r="Z17" s="277"/>
      <c r="AA17" s="278"/>
    </row>
    <row r="18" spans="1:27" ht="9.9499999999999993" customHeight="1" x14ac:dyDescent="0.25">
      <c r="A18" s="403"/>
      <c r="B18" s="403"/>
      <c r="C18" s="407"/>
      <c r="D18" s="408"/>
      <c r="E18" s="470"/>
      <c r="F18" s="471"/>
      <c r="G18" s="471"/>
      <c r="H18" s="5" t="str">
        <f t="shared" si="9"/>
        <v/>
      </c>
      <c r="I18" s="8" t="str">
        <f t="shared" si="10"/>
        <v/>
      </c>
      <c r="J18" s="271"/>
      <c r="K18" s="270"/>
      <c r="L18" s="162" t="str">
        <f t="shared" si="0"/>
        <v xml:space="preserve"> </v>
      </c>
      <c r="M18" s="163" t="str">
        <f t="shared" si="1"/>
        <v xml:space="preserve"> </v>
      </c>
      <c r="N18" s="164" t="str">
        <f t="shared" si="2"/>
        <v xml:space="preserve"> </v>
      </c>
      <c r="O18" s="314" t="str">
        <f t="shared" si="6"/>
        <v>No Jumper</v>
      </c>
      <c r="P18" s="140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3"/>
        <v>0</v>
      </c>
      <c r="T18" s="404"/>
      <c r="U18" s="373"/>
      <c r="V18" s="374"/>
      <c r="W18" s="375"/>
      <c r="X18" s="403"/>
      <c r="Y18" s="276"/>
      <c r="Z18" s="277"/>
      <c r="AA18" s="278"/>
    </row>
    <row r="19" spans="1:27" ht="9.9499999999999993" customHeight="1" x14ac:dyDescent="0.25">
      <c r="A19" s="403"/>
      <c r="B19" s="403"/>
      <c r="C19" s="407"/>
      <c r="D19" s="408"/>
      <c r="E19" s="470"/>
      <c r="F19" s="471"/>
      <c r="G19" s="471"/>
      <c r="H19" s="32" t="str">
        <f t="shared" si="9"/>
        <v/>
      </c>
      <c r="I19" s="19" t="str">
        <f t="shared" si="10"/>
        <v/>
      </c>
      <c r="J19" s="269"/>
      <c r="K19" s="270"/>
      <c r="L19" s="162" t="str">
        <f t="shared" si="0"/>
        <v xml:space="preserve"> </v>
      </c>
      <c r="M19" s="163" t="str">
        <f t="shared" si="1"/>
        <v xml:space="preserve"> </v>
      </c>
      <c r="N19" s="164" t="str">
        <f t="shared" si="2"/>
        <v xml:space="preserve"> </v>
      </c>
      <c r="O19" s="314" t="str">
        <f t="shared" si="6"/>
        <v>No Jumper</v>
      </c>
      <c r="P19" s="140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3"/>
        <v>0</v>
      </c>
      <c r="T19" s="404"/>
      <c r="U19" s="367"/>
      <c r="V19" s="368"/>
      <c r="W19" s="369"/>
      <c r="X19" s="403"/>
      <c r="Y19" s="276"/>
      <c r="Z19" s="277"/>
      <c r="AA19" s="278"/>
    </row>
    <row r="20" spans="1:27" ht="9.9499999999999993" customHeight="1" x14ac:dyDescent="0.25">
      <c r="A20" s="403"/>
      <c r="B20" s="403"/>
      <c r="C20" s="407"/>
      <c r="D20" s="408"/>
      <c r="E20" s="470"/>
      <c r="F20" s="471"/>
      <c r="G20" s="471"/>
      <c r="H20" s="31" t="str">
        <f t="shared" si="9"/>
        <v/>
      </c>
      <c r="I20" s="18" t="str">
        <f t="shared" si="10"/>
        <v/>
      </c>
      <c r="J20" s="269"/>
      <c r="K20" s="270"/>
      <c r="L20" s="162" t="str">
        <f t="shared" si="0"/>
        <v xml:space="preserve"> </v>
      </c>
      <c r="M20" s="163" t="str">
        <f t="shared" si="1"/>
        <v xml:space="preserve"> </v>
      </c>
      <c r="N20" s="164" t="str">
        <f t="shared" si="2"/>
        <v xml:space="preserve"> </v>
      </c>
      <c r="O20" s="314" t="str">
        <f t="shared" si="6"/>
        <v>No Jumper</v>
      </c>
      <c r="P20" s="140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3"/>
        <v>0</v>
      </c>
      <c r="T20" s="404"/>
      <c r="U20" s="370"/>
      <c r="V20" s="371"/>
      <c r="W20" s="372"/>
      <c r="X20" s="403"/>
      <c r="Y20" s="276"/>
      <c r="Z20" s="277"/>
      <c r="AA20" s="278"/>
    </row>
    <row r="21" spans="1:27" ht="9.9499999999999993" customHeight="1" x14ac:dyDescent="0.25">
      <c r="A21" s="403"/>
      <c r="B21" s="403"/>
      <c r="C21" s="407"/>
      <c r="D21" s="408"/>
      <c r="E21" s="470"/>
      <c r="F21" s="471"/>
      <c r="G21" s="471"/>
      <c r="H21" s="32" t="str">
        <f t="shared" si="9"/>
        <v/>
      </c>
      <c r="I21" s="19" t="str">
        <f t="shared" si="10"/>
        <v/>
      </c>
      <c r="J21" s="269"/>
      <c r="K21" s="270"/>
      <c r="L21" s="162" t="str">
        <f t="shared" si="0"/>
        <v xml:space="preserve"> </v>
      </c>
      <c r="M21" s="163" t="str">
        <f t="shared" si="1"/>
        <v xml:space="preserve"> </v>
      </c>
      <c r="N21" s="164" t="str">
        <f t="shared" si="2"/>
        <v xml:space="preserve"> </v>
      </c>
      <c r="O21" s="314" t="str">
        <f t="shared" si="6"/>
        <v>No Jumper</v>
      </c>
      <c r="P21" s="140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3"/>
        <v>0</v>
      </c>
      <c r="T21" s="404"/>
      <c r="U21" s="373"/>
      <c r="V21" s="374"/>
      <c r="W21" s="375"/>
      <c r="X21" s="403"/>
      <c r="Y21" s="276"/>
      <c r="Z21" s="277"/>
      <c r="AA21" s="278"/>
    </row>
    <row r="22" spans="1:27" ht="9.9499999999999993" customHeight="1" x14ac:dyDescent="0.25">
      <c r="A22" s="403"/>
      <c r="B22" s="403"/>
      <c r="C22" s="407"/>
      <c r="D22" s="408"/>
      <c r="E22" s="470"/>
      <c r="F22" s="471"/>
      <c r="G22" s="471"/>
      <c r="H22" s="32" t="str">
        <f t="shared" si="9"/>
        <v/>
      </c>
      <c r="I22" s="19" t="str">
        <f t="shared" si="10"/>
        <v/>
      </c>
      <c r="J22" s="269"/>
      <c r="K22" s="270"/>
      <c r="L22" s="162" t="str">
        <f t="shared" si="0"/>
        <v xml:space="preserve"> </v>
      </c>
      <c r="M22" s="163" t="str">
        <f t="shared" si="1"/>
        <v xml:space="preserve"> </v>
      </c>
      <c r="N22" s="164" t="str">
        <f t="shared" si="2"/>
        <v xml:space="preserve"> </v>
      </c>
      <c r="O22" s="314" t="str">
        <f t="shared" si="6"/>
        <v>No Jumper</v>
      </c>
      <c r="P22" s="140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3"/>
        <v>0</v>
      </c>
      <c r="T22" s="404"/>
      <c r="U22" s="376"/>
      <c r="V22" s="377"/>
      <c r="W22" s="378"/>
      <c r="X22" s="403"/>
      <c r="Y22" s="276"/>
      <c r="Z22" s="277"/>
      <c r="AA22" s="278"/>
    </row>
    <row r="23" spans="1:27" ht="9.9499999999999993" customHeight="1" x14ac:dyDescent="0.25">
      <c r="A23" s="403"/>
      <c r="B23" s="403"/>
      <c r="C23" s="407"/>
      <c r="D23" s="408"/>
      <c r="E23" s="470"/>
      <c r="F23" s="471"/>
      <c r="G23" s="471"/>
      <c r="H23" s="31" t="str">
        <f t="shared" si="9"/>
        <v/>
      </c>
      <c r="I23" s="18" t="str">
        <f t="shared" si="10"/>
        <v/>
      </c>
      <c r="J23" s="269"/>
      <c r="K23" s="270"/>
      <c r="L23" s="162" t="str">
        <f t="shared" si="0"/>
        <v xml:space="preserve"> </v>
      </c>
      <c r="M23" s="163" t="str">
        <f t="shared" si="1"/>
        <v xml:space="preserve"> </v>
      </c>
      <c r="N23" s="164" t="str">
        <f t="shared" si="2"/>
        <v xml:space="preserve"> </v>
      </c>
      <c r="O23" s="314" t="str">
        <f t="shared" si="6"/>
        <v>No Jumper</v>
      </c>
      <c r="P23" s="140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3"/>
        <v>0</v>
      </c>
      <c r="T23" s="404"/>
      <c r="U23" s="379"/>
      <c r="V23" s="380"/>
      <c r="W23" s="381"/>
      <c r="X23" s="403"/>
      <c r="Y23" s="276"/>
      <c r="Z23" s="277"/>
      <c r="AA23" s="278"/>
    </row>
    <row r="24" spans="1:27" ht="9.9499999999999993" customHeight="1" x14ac:dyDescent="0.25">
      <c r="A24" s="403"/>
      <c r="B24" s="403"/>
      <c r="C24" s="407"/>
      <c r="D24" s="408"/>
      <c r="E24" s="470"/>
      <c r="F24" s="471"/>
      <c r="G24" s="471"/>
      <c r="H24" s="31" t="str">
        <f t="shared" si="9"/>
        <v/>
      </c>
      <c r="I24" s="18" t="str">
        <f t="shared" si="10"/>
        <v/>
      </c>
      <c r="J24" s="269"/>
      <c r="K24" s="270"/>
      <c r="L24" s="162" t="str">
        <f t="shared" si="0"/>
        <v xml:space="preserve"> </v>
      </c>
      <c r="M24" s="163" t="str">
        <f t="shared" si="1"/>
        <v xml:space="preserve"> </v>
      </c>
      <c r="N24" s="164" t="str">
        <f t="shared" si="2"/>
        <v xml:space="preserve"> </v>
      </c>
      <c r="O24" s="314" t="str">
        <f t="shared" si="6"/>
        <v>No Jumper</v>
      </c>
      <c r="P24" s="140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3"/>
        <v>0</v>
      </c>
      <c r="T24" s="404"/>
      <c r="U24" s="382"/>
      <c r="V24" s="383"/>
      <c r="W24" s="384"/>
      <c r="X24" s="403"/>
      <c r="Y24" s="276"/>
      <c r="Z24" s="277"/>
      <c r="AA24" s="278"/>
    </row>
    <row r="25" spans="1:27" ht="9.9499999999999993" customHeight="1" x14ac:dyDescent="0.25">
      <c r="A25" s="403"/>
      <c r="B25" s="403"/>
      <c r="C25" s="407"/>
      <c r="D25" s="408"/>
      <c r="E25" s="470"/>
      <c r="F25" s="471"/>
      <c r="G25" s="471"/>
      <c r="H25" s="5" t="str">
        <f t="shared" si="9"/>
        <v/>
      </c>
      <c r="I25" s="8" t="str">
        <f t="shared" si="10"/>
        <v/>
      </c>
      <c r="J25" s="271"/>
      <c r="K25" s="270"/>
      <c r="L25" s="162" t="str">
        <f t="shared" si="0"/>
        <v xml:space="preserve"> </v>
      </c>
      <c r="M25" s="163" t="str">
        <f t="shared" si="1"/>
        <v xml:space="preserve"> </v>
      </c>
      <c r="N25" s="164" t="str">
        <f t="shared" si="2"/>
        <v xml:space="preserve"> </v>
      </c>
      <c r="O25" s="314" t="str">
        <f t="shared" si="6"/>
        <v>No Jumper</v>
      </c>
      <c r="P25" s="140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3"/>
        <v>0</v>
      </c>
      <c r="T25" s="404"/>
      <c r="U25" s="446"/>
      <c r="V25" s="447"/>
      <c r="W25" s="448"/>
      <c r="X25" s="403"/>
      <c r="Y25" s="276"/>
      <c r="Z25" s="277"/>
      <c r="AA25" s="278"/>
    </row>
    <row r="26" spans="1:27" ht="9.9499999999999993" customHeight="1" x14ac:dyDescent="0.25">
      <c r="A26" s="403"/>
      <c r="B26" s="403"/>
      <c r="C26" s="407"/>
      <c r="D26" s="408"/>
      <c r="E26" s="470"/>
      <c r="F26" s="471"/>
      <c r="G26" s="471"/>
      <c r="H26" s="5" t="str">
        <f t="shared" si="9"/>
        <v/>
      </c>
      <c r="I26" s="8" t="str">
        <f t="shared" si="10"/>
        <v/>
      </c>
      <c r="J26" s="271"/>
      <c r="K26" s="270"/>
      <c r="L26" s="162" t="str">
        <f t="shared" si="0"/>
        <v xml:space="preserve"> </v>
      </c>
      <c r="M26" s="163" t="str">
        <f t="shared" si="1"/>
        <v xml:space="preserve"> </v>
      </c>
      <c r="N26" s="164" t="str">
        <f t="shared" si="2"/>
        <v xml:space="preserve"> </v>
      </c>
      <c r="O26" s="314" t="str">
        <f t="shared" si="6"/>
        <v>No Jumper</v>
      </c>
      <c r="P26" s="140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3"/>
        <v>0</v>
      </c>
      <c r="T26" s="404"/>
      <c r="U26" s="446"/>
      <c r="V26" s="447"/>
      <c r="W26" s="448"/>
      <c r="X26" s="403"/>
      <c r="Y26" s="276"/>
      <c r="Z26" s="277"/>
      <c r="AA26" s="278"/>
    </row>
    <row r="27" spans="1:27" ht="9.9499999999999993" customHeight="1" x14ac:dyDescent="0.25">
      <c r="A27" s="403"/>
      <c r="B27" s="403"/>
      <c r="C27" s="407"/>
      <c r="D27" s="408"/>
      <c r="E27" s="470"/>
      <c r="F27" s="471"/>
      <c r="G27" s="471"/>
      <c r="H27" s="31" t="str">
        <f t="shared" si="9"/>
        <v/>
      </c>
      <c r="I27" s="18" t="str">
        <f t="shared" si="10"/>
        <v/>
      </c>
      <c r="J27" s="269"/>
      <c r="K27" s="270"/>
      <c r="L27" s="162" t="str">
        <f t="shared" si="0"/>
        <v xml:space="preserve"> </v>
      </c>
      <c r="M27" s="163" t="str">
        <f t="shared" si="1"/>
        <v xml:space="preserve"> </v>
      </c>
      <c r="N27" s="164" t="str">
        <f t="shared" si="2"/>
        <v xml:space="preserve"> </v>
      </c>
      <c r="O27" s="314" t="str">
        <f t="shared" si="6"/>
        <v>No Jumper</v>
      </c>
      <c r="P27" s="140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3"/>
        <v>0</v>
      </c>
      <c r="T27" s="404"/>
      <c r="U27" s="446"/>
      <c r="V27" s="447"/>
      <c r="W27" s="448"/>
      <c r="X27" s="403"/>
      <c r="Y27" s="276"/>
      <c r="Z27" s="277"/>
      <c r="AA27" s="278"/>
    </row>
    <row r="28" spans="1:27" ht="9.9499999999999993" customHeight="1" x14ac:dyDescent="0.25">
      <c r="A28" s="403"/>
      <c r="B28" s="403"/>
      <c r="C28" s="407"/>
      <c r="D28" s="408"/>
      <c r="E28" s="470"/>
      <c r="F28" s="471"/>
      <c r="G28" s="471"/>
      <c r="H28" s="31" t="str">
        <f t="shared" si="9"/>
        <v/>
      </c>
      <c r="I28" s="18" t="str">
        <f t="shared" si="10"/>
        <v/>
      </c>
      <c r="J28" s="269"/>
      <c r="K28" s="270"/>
      <c r="L28" s="162" t="str">
        <f t="shared" si="0"/>
        <v xml:space="preserve"> </v>
      </c>
      <c r="M28" s="163" t="str">
        <f t="shared" si="1"/>
        <v xml:space="preserve"> </v>
      </c>
      <c r="N28" s="164" t="str">
        <f t="shared" si="2"/>
        <v xml:space="preserve"> </v>
      </c>
      <c r="O28" s="314" t="str">
        <f t="shared" si="6"/>
        <v>No Jumper</v>
      </c>
      <c r="P28" s="140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3"/>
        <v>0</v>
      </c>
      <c r="T28" s="404"/>
      <c r="U28" s="446"/>
      <c r="V28" s="447"/>
      <c r="W28" s="448"/>
      <c r="X28" s="403"/>
      <c r="Y28" s="276"/>
      <c r="Z28" s="277"/>
      <c r="AA28" s="278"/>
    </row>
    <row r="29" spans="1:27" ht="9.9499999999999993" customHeight="1" x14ac:dyDescent="0.25">
      <c r="A29" s="403"/>
      <c r="B29" s="403"/>
      <c r="C29" s="407"/>
      <c r="D29" s="408"/>
      <c r="E29" s="470"/>
      <c r="F29" s="471"/>
      <c r="G29" s="471"/>
      <c r="H29" s="32" t="str">
        <f t="shared" si="9"/>
        <v/>
      </c>
      <c r="I29" s="19" t="str">
        <f t="shared" si="10"/>
        <v/>
      </c>
      <c r="J29" s="269"/>
      <c r="K29" s="270"/>
      <c r="L29" s="162" t="str">
        <f t="shared" si="0"/>
        <v xml:space="preserve"> </v>
      </c>
      <c r="M29" s="163" t="str">
        <f t="shared" si="1"/>
        <v xml:space="preserve"> </v>
      </c>
      <c r="N29" s="164" t="str">
        <f t="shared" si="2"/>
        <v xml:space="preserve"> </v>
      </c>
      <c r="O29" s="314" t="str">
        <f t="shared" si="6"/>
        <v>No Jumper</v>
      </c>
      <c r="P29" s="140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3"/>
        <v>0</v>
      </c>
      <c r="T29" s="404"/>
      <c r="U29" s="446"/>
      <c r="V29" s="447"/>
      <c r="W29" s="448"/>
      <c r="X29" s="403"/>
      <c r="Y29" s="276"/>
      <c r="Z29" s="277"/>
      <c r="AA29" s="278"/>
    </row>
    <row r="30" spans="1:27" ht="9.9499999999999993" customHeight="1" thickBot="1" x14ac:dyDescent="0.3">
      <c r="A30" s="403"/>
      <c r="B30" s="403"/>
      <c r="C30" s="407"/>
      <c r="D30" s="408"/>
      <c r="E30" s="470"/>
      <c r="F30" s="471"/>
      <c r="G30" s="471"/>
      <c r="H30" s="31" t="str">
        <f t="shared" si="9"/>
        <v/>
      </c>
      <c r="I30" s="18" t="str">
        <f t="shared" si="10"/>
        <v/>
      </c>
      <c r="J30" s="269"/>
      <c r="K30" s="270"/>
      <c r="L30" s="162" t="str">
        <f t="shared" si="0"/>
        <v xml:space="preserve"> </v>
      </c>
      <c r="M30" s="163" t="str">
        <f t="shared" si="1"/>
        <v xml:space="preserve"> </v>
      </c>
      <c r="N30" s="164" t="str">
        <f t="shared" si="2"/>
        <v xml:space="preserve"> </v>
      </c>
      <c r="O30" s="314" t="str">
        <f t="shared" si="6"/>
        <v>No Jumper</v>
      </c>
      <c r="P30" s="140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3"/>
        <v>0</v>
      </c>
      <c r="T30" s="404"/>
      <c r="U30" s="449"/>
      <c r="V30" s="450"/>
      <c r="W30" s="451"/>
      <c r="X30" s="403"/>
      <c r="Y30" s="276"/>
      <c r="Z30" s="277"/>
      <c r="AA30" s="278"/>
    </row>
    <row r="31" spans="1:27" ht="9.9499999999999993" customHeight="1" x14ac:dyDescent="0.25">
      <c r="A31" s="403"/>
      <c r="B31" s="403"/>
      <c r="C31" s="407"/>
      <c r="D31" s="408"/>
      <c r="E31" s="470"/>
      <c r="F31" s="471"/>
      <c r="G31" s="471"/>
      <c r="H31" s="31" t="str">
        <f t="shared" si="9"/>
        <v/>
      </c>
      <c r="I31" s="18" t="str">
        <f t="shared" si="10"/>
        <v/>
      </c>
      <c r="J31" s="269"/>
      <c r="K31" s="270"/>
      <c r="L31" s="162" t="str">
        <f t="shared" si="0"/>
        <v xml:space="preserve"> </v>
      </c>
      <c r="M31" s="163" t="str">
        <f t="shared" si="1"/>
        <v xml:space="preserve"> </v>
      </c>
      <c r="N31" s="164" t="str">
        <f t="shared" si="2"/>
        <v xml:space="preserve"> </v>
      </c>
      <c r="O31" s="314" t="str">
        <f t="shared" si="6"/>
        <v>No Jumper</v>
      </c>
      <c r="P31" s="140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3"/>
        <v>0</v>
      </c>
      <c r="T31" s="404"/>
      <c r="U31" s="398"/>
      <c r="V31" s="398"/>
      <c r="W31" s="398"/>
      <c r="X31" s="403"/>
      <c r="Y31" s="276"/>
      <c r="Z31" s="277"/>
      <c r="AA31" s="278"/>
    </row>
    <row r="32" spans="1:27" ht="9.9499999999999993" customHeight="1" x14ac:dyDescent="0.25">
      <c r="A32" s="403"/>
      <c r="B32" s="403"/>
      <c r="C32" s="407"/>
      <c r="D32" s="408"/>
      <c r="E32" s="470"/>
      <c r="F32" s="471"/>
      <c r="G32" s="471"/>
      <c r="H32" s="31" t="str">
        <f t="shared" si="9"/>
        <v/>
      </c>
      <c r="I32" s="18" t="str">
        <f t="shared" si="10"/>
        <v/>
      </c>
      <c r="J32" s="269"/>
      <c r="K32" s="270"/>
      <c r="L32" s="162" t="str">
        <f t="shared" si="0"/>
        <v xml:space="preserve"> </v>
      </c>
      <c r="M32" s="163" t="str">
        <f t="shared" si="1"/>
        <v xml:space="preserve"> </v>
      </c>
      <c r="N32" s="164" t="str">
        <f t="shared" si="2"/>
        <v xml:space="preserve"> </v>
      </c>
      <c r="O32" s="314" t="str">
        <f t="shared" si="6"/>
        <v>No Jumper</v>
      </c>
      <c r="P32" s="140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3"/>
        <v>0</v>
      </c>
      <c r="T32" s="404"/>
      <c r="U32" s="401"/>
      <c r="V32" s="401"/>
      <c r="W32" s="401"/>
      <c r="X32" s="403"/>
      <c r="Y32" s="276"/>
      <c r="Z32" s="277"/>
      <c r="AA32" s="278"/>
    </row>
    <row r="33" spans="1:28" ht="9.9499999999999993" customHeight="1" x14ac:dyDescent="0.25">
      <c r="A33" s="403"/>
      <c r="B33" s="403"/>
      <c r="C33" s="407"/>
      <c r="D33" s="408"/>
      <c r="E33" s="470"/>
      <c r="F33" s="471"/>
      <c r="G33" s="471"/>
      <c r="H33" s="32" t="str">
        <f t="shared" si="9"/>
        <v/>
      </c>
      <c r="I33" s="19" t="str">
        <f t="shared" si="10"/>
        <v/>
      </c>
      <c r="J33" s="269"/>
      <c r="K33" s="270"/>
      <c r="L33" s="162" t="str">
        <f t="shared" si="0"/>
        <v xml:space="preserve"> </v>
      </c>
      <c r="M33" s="163" t="str">
        <f t="shared" si="1"/>
        <v xml:space="preserve"> </v>
      </c>
      <c r="N33" s="164" t="str">
        <f t="shared" si="2"/>
        <v xml:space="preserve"> </v>
      </c>
      <c r="O33" s="314" t="str">
        <f t="shared" si="6"/>
        <v>No Jumper</v>
      </c>
      <c r="P33" s="140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3"/>
        <v>0</v>
      </c>
      <c r="T33" s="404"/>
      <c r="U33" s="401"/>
      <c r="V33" s="401"/>
      <c r="W33" s="401"/>
      <c r="X33" s="403"/>
      <c r="Y33" s="276"/>
      <c r="Z33" s="277"/>
      <c r="AA33" s="278"/>
    </row>
    <row r="34" spans="1:28" ht="9.9499999999999993" customHeight="1" thickBot="1" x14ac:dyDescent="0.3">
      <c r="A34" s="403"/>
      <c r="B34" s="403"/>
      <c r="C34" s="407"/>
      <c r="D34" s="408"/>
      <c r="E34" s="472"/>
      <c r="F34" s="473"/>
      <c r="G34" s="473"/>
      <c r="H34" s="41" t="str">
        <f t="shared" si="9"/>
        <v/>
      </c>
      <c r="I34" s="213" t="str">
        <f t="shared" si="10"/>
        <v/>
      </c>
      <c r="J34" s="272"/>
      <c r="K34" s="273"/>
      <c r="L34" s="165" t="str">
        <f t="shared" si="0"/>
        <v xml:space="preserve"> </v>
      </c>
      <c r="M34" s="166" t="str">
        <f t="shared" si="1"/>
        <v xml:space="preserve"> </v>
      </c>
      <c r="N34" s="167" t="str">
        <f t="shared" si="2"/>
        <v xml:space="preserve"> </v>
      </c>
      <c r="O34" s="315" t="str">
        <f t="shared" si="6"/>
        <v>No Jumper</v>
      </c>
      <c r="P34" s="141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3"/>
        <v>0</v>
      </c>
      <c r="T34" s="404"/>
      <c r="U34" s="401"/>
      <c r="V34" s="401"/>
      <c r="W34" s="401"/>
      <c r="X34" s="403"/>
      <c r="Y34" s="279"/>
      <c r="Z34" s="280"/>
      <c r="AA34" s="281"/>
    </row>
    <row r="35" spans="1:28" ht="9.9499999999999993" customHeight="1" x14ac:dyDescent="0.25">
      <c r="A35" s="403"/>
      <c r="B35" s="403"/>
      <c r="C35" s="407"/>
      <c r="D35" s="408"/>
      <c r="E35" s="440" t="s">
        <v>7</v>
      </c>
      <c r="F35" s="441"/>
      <c r="G35" s="144">
        <v>1</v>
      </c>
      <c r="H35" s="90" t="str">
        <f>IFERROR(VLOOKUP($G35,$O$3:$S$34,3,0),"")</f>
        <v>Ben  Lewis</v>
      </c>
      <c r="I35" s="208" t="str">
        <f>IFERROR(VLOOKUP($G35,$O$3:$S$34,4,0),"")</f>
        <v>Freman College</v>
      </c>
      <c r="J35" s="91">
        <f>IFERROR(VLOOKUP($G35,$O$3:$S$34,5,0),"")</f>
        <v>175</v>
      </c>
      <c r="K35" s="100">
        <f>IFERROR(VLOOKUP($G35,$O$3:$S$34,2,0),0)</f>
        <v>11.93</v>
      </c>
      <c r="L35" s="174" t="str">
        <f t="shared" si="0"/>
        <v xml:space="preserve"> </v>
      </c>
      <c r="M35" s="178" t="str">
        <f t="shared" si="1"/>
        <v xml:space="preserve"> </v>
      </c>
      <c r="N35" s="181" t="str">
        <f t="shared" si="2"/>
        <v xml:space="preserve"> </v>
      </c>
      <c r="O35" s="435" t="s">
        <v>28</v>
      </c>
      <c r="P35" s="142"/>
      <c r="Q35" s="27"/>
      <c r="R35" s="27"/>
      <c r="S35" s="27"/>
      <c r="T35" s="404"/>
      <c r="U35" s="401"/>
      <c r="V35" s="401"/>
      <c r="W35" s="401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07"/>
      <c r="D36" s="408"/>
      <c r="E36" s="442"/>
      <c r="F36" s="443"/>
      <c r="G36" s="145">
        <v>2</v>
      </c>
      <c r="H36" s="149" t="str">
        <f t="shared" ref="H36:H46" si="11">IFERROR(VLOOKUP($G36,$O$3:$S$34,3,0),"")</f>
        <v>Miles Ohene</v>
      </c>
      <c r="I36" s="211" t="str">
        <f t="shared" ref="I36:I46" si="12">IFERROR(VLOOKUP($G36,$O$3:$S$34,4,0),"")</f>
        <v xml:space="preserve">Aldenham School </v>
      </c>
      <c r="J36" s="94">
        <f t="shared" ref="J36:J46" si="13">IFERROR(VLOOKUP($G36,$O$3:$S$34,5,0),"")</f>
        <v>14</v>
      </c>
      <c r="K36" s="147">
        <f>IFERROR(VLOOKUP($G36,$O$3:$S$34,2,0),0)</f>
        <v>11.66</v>
      </c>
      <c r="L36" s="175" t="str">
        <f t="shared" si="0"/>
        <v xml:space="preserve"> </v>
      </c>
      <c r="M36" s="179" t="str">
        <f t="shared" si="1"/>
        <v xml:space="preserve"> </v>
      </c>
      <c r="N36" s="182" t="str">
        <f t="shared" si="2"/>
        <v xml:space="preserve"> </v>
      </c>
      <c r="O36" s="435"/>
      <c r="P36" s="142"/>
      <c r="Q36" s="27"/>
      <c r="R36" s="27"/>
      <c r="S36" s="27"/>
      <c r="T36" s="404"/>
      <c r="U36" s="401"/>
      <c r="V36" s="401"/>
      <c r="W36" s="401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07"/>
      <c r="D37" s="408"/>
      <c r="E37" s="442"/>
      <c r="F37" s="443"/>
      <c r="G37" s="146">
        <v>3</v>
      </c>
      <c r="H37" s="96" t="str">
        <f t="shared" si="11"/>
        <v>Billy Day</v>
      </c>
      <c r="I37" s="212" t="str">
        <f t="shared" si="12"/>
        <v>Roundwood Park</v>
      </c>
      <c r="J37" s="95">
        <f t="shared" si="13"/>
        <v>378</v>
      </c>
      <c r="K37" s="148">
        <f>IFERROR(VLOOKUP($G37,$O$3:$S$34,2,0),0)</f>
        <v>11</v>
      </c>
      <c r="L37" s="176" t="str">
        <f t="shared" si="0"/>
        <v xml:space="preserve"> </v>
      </c>
      <c r="M37" s="180" t="str">
        <f t="shared" si="1"/>
        <v xml:space="preserve"> </v>
      </c>
      <c r="N37" s="183" t="str">
        <f t="shared" si="2"/>
        <v xml:space="preserve"> </v>
      </c>
      <c r="O37" s="436"/>
      <c r="P37" s="142"/>
      <c r="Q37" s="27"/>
      <c r="R37" s="27"/>
      <c r="S37" s="27"/>
      <c r="T37" s="404"/>
      <c r="U37" s="401"/>
      <c r="V37" s="401"/>
      <c r="W37" s="401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07"/>
      <c r="D38" s="408"/>
      <c r="E38" s="442"/>
      <c r="F38" s="443"/>
      <c r="G38" s="71">
        <v>4</v>
      </c>
      <c r="H38" s="150" t="str">
        <f t="shared" si="11"/>
        <v>Toby Martin</v>
      </c>
      <c r="I38" s="59" t="str">
        <f t="shared" si="12"/>
        <v xml:space="preserve">St George's School </v>
      </c>
      <c r="J38" s="56">
        <f t="shared" si="13"/>
        <v>573</v>
      </c>
      <c r="K38" s="3">
        <f>IFERROR(VLOOKUP($G38,$O$3:$S$34,2,0),0)</f>
        <v>10.86</v>
      </c>
      <c r="L38" s="162" t="str">
        <f t="shared" si="0"/>
        <v xml:space="preserve"> </v>
      </c>
      <c r="M38" s="163" t="str">
        <f t="shared" si="1"/>
        <v xml:space="preserve"> </v>
      </c>
      <c r="N38" s="164" t="str">
        <f t="shared" si="2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01"/>
      <c r="V38" s="401"/>
      <c r="W38" s="401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07"/>
      <c r="D39" s="408"/>
      <c r="E39" s="442"/>
      <c r="F39" s="443"/>
      <c r="G39" s="71">
        <v>5</v>
      </c>
      <c r="H39" s="150" t="str">
        <f t="shared" si="11"/>
        <v>Jonathan May</v>
      </c>
      <c r="I39" s="59" t="str">
        <f t="shared" si="12"/>
        <v xml:space="preserve">St Clement Danes </v>
      </c>
      <c r="J39" s="56">
        <f t="shared" si="13"/>
        <v>549</v>
      </c>
      <c r="K39" s="3">
        <f>IFERROR(VLOOKUP($G39,$O$3:$S$34,2,0),0)</f>
        <v>10.74</v>
      </c>
      <c r="L39" s="162" t="str">
        <f t="shared" si="0"/>
        <v xml:space="preserve"> </v>
      </c>
      <c r="M39" s="163" t="str">
        <f t="shared" si="1"/>
        <v xml:space="preserve"> </v>
      </c>
      <c r="N39" s="164" t="str">
        <f t="shared" si="2"/>
        <v xml:space="preserve"> </v>
      </c>
      <c r="O39" s="432"/>
      <c r="P39" s="142"/>
      <c r="Q39" s="27"/>
      <c r="R39" s="27"/>
      <c r="S39" s="27"/>
      <c r="T39" s="404"/>
      <c r="U39" s="401"/>
      <c r="V39" s="401"/>
      <c r="W39" s="401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07"/>
      <c r="D40" s="408"/>
      <c r="E40" s="442"/>
      <c r="F40" s="443"/>
      <c r="G40" s="71">
        <v>6</v>
      </c>
      <c r="H40" s="150" t="str">
        <f t="shared" si="11"/>
        <v>Justin Chikontwe</v>
      </c>
      <c r="I40" s="59" t="str">
        <f t="shared" si="12"/>
        <v>The Hemel Hempstead School</v>
      </c>
      <c r="J40" s="56">
        <f t="shared" si="13"/>
        <v>691</v>
      </c>
      <c r="K40" s="3">
        <f t="shared" ref="K40:K46" si="14">IFERROR(VLOOKUP($G40,$O$3:$S$34,2,0),0)</f>
        <v>10.7</v>
      </c>
      <c r="L40" s="162" t="str">
        <f t="shared" si="0"/>
        <v xml:space="preserve"> </v>
      </c>
      <c r="M40" s="163" t="str">
        <f t="shared" si="1"/>
        <v xml:space="preserve"> </v>
      </c>
      <c r="N40" s="164" t="str">
        <f t="shared" si="2"/>
        <v xml:space="preserve"> </v>
      </c>
      <c r="O40" s="432"/>
      <c r="P40" s="142"/>
      <c r="Q40" s="27"/>
      <c r="R40" s="27"/>
      <c r="S40" s="27"/>
      <c r="T40" s="404"/>
      <c r="U40" s="401"/>
      <c r="V40" s="401"/>
      <c r="W40" s="401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07"/>
      <c r="D41" s="408"/>
      <c r="E41" s="442"/>
      <c r="F41" s="443"/>
      <c r="G41" s="71">
        <v>7</v>
      </c>
      <c r="H41" s="150" t="str">
        <f t="shared" si="11"/>
        <v>Sebbie Lees</v>
      </c>
      <c r="I41" s="59" t="str">
        <f t="shared" si="12"/>
        <v>Sandringham</v>
      </c>
      <c r="J41" s="56">
        <f t="shared" si="13"/>
        <v>442</v>
      </c>
      <c r="K41" s="3">
        <f t="shared" si="14"/>
        <v>10.63</v>
      </c>
      <c r="L41" s="162" t="str">
        <f t="shared" si="0"/>
        <v xml:space="preserve"> </v>
      </c>
      <c r="M41" s="163" t="str">
        <f t="shared" si="1"/>
        <v xml:space="preserve"> </v>
      </c>
      <c r="N41" s="164" t="str">
        <f t="shared" si="2"/>
        <v xml:space="preserve"> </v>
      </c>
      <c r="O41" s="432"/>
      <c r="P41" s="142"/>
      <c r="Q41" s="27"/>
      <c r="R41" s="27"/>
      <c r="S41" s="27"/>
      <c r="T41" s="404"/>
      <c r="U41" s="401"/>
      <c r="V41" s="401"/>
      <c r="W41" s="401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09"/>
      <c r="D42" s="410"/>
      <c r="E42" s="442"/>
      <c r="F42" s="443"/>
      <c r="G42" s="71">
        <v>8</v>
      </c>
      <c r="H42" s="150" t="str">
        <f t="shared" si="11"/>
        <v>Fletcher Hamilton</v>
      </c>
      <c r="I42" s="59" t="str">
        <f t="shared" si="12"/>
        <v>Laureate Academy</v>
      </c>
      <c r="J42" s="56">
        <f t="shared" si="13"/>
        <v>277</v>
      </c>
      <c r="K42" s="3">
        <f t="shared" si="14"/>
        <v>10.33</v>
      </c>
      <c r="L42" s="162" t="str">
        <f t="shared" si="0"/>
        <v xml:space="preserve"> </v>
      </c>
      <c r="M42" s="163" t="str">
        <f t="shared" si="1"/>
        <v xml:space="preserve"> </v>
      </c>
      <c r="N42" s="164" t="str">
        <f t="shared" si="2"/>
        <v xml:space="preserve"> </v>
      </c>
      <c r="O42" s="432"/>
      <c r="P42" s="142"/>
      <c r="Q42" s="27"/>
      <c r="R42" s="27"/>
      <c r="S42" s="27"/>
      <c r="T42" s="404"/>
      <c r="U42" s="401"/>
      <c r="V42" s="401"/>
      <c r="W42" s="401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71">
        <v>9</v>
      </c>
      <c r="H43" s="150" t="str">
        <f t="shared" si="11"/>
        <v>Aaron  Holsborough</v>
      </c>
      <c r="I43" s="59" t="str">
        <f t="shared" si="12"/>
        <v>Beaumont</v>
      </c>
      <c r="J43" s="56">
        <f t="shared" si="13"/>
        <v>80</v>
      </c>
      <c r="K43" s="3">
        <f t="shared" si="14"/>
        <v>10.26</v>
      </c>
      <c r="L43" s="162" t="str">
        <f t="shared" si="0"/>
        <v xml:space="preserve"> </v>
      </c>
      <c r="M43" s="163" t="str">
        <f t="shared" si="1"/>
        <v xml:space="preserve"> </v>
      </c>
      <c r="N43" s="164" t="str">
        <f t="shared" si="2"/>
        <v xml:space="preserve"> </v>
      </c>
      <c r="O43" s="432"/>
      <c r="P43" s="142"/>
      <c r="T43" s="404"/>
      <c r="U43" s="401"/>
      <c r="V43" s="401"/>
      <c r="W43" s="401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2">
        <v>12.75</v>
      </c>
      <c r="E44" s="442"/>
      <c r="F44" s="443"/>
      <c r="G44" s="71">
        <v>10</v>
      </c>
      <c r="H44" s="150" t="str">
        <f t="shared" si="11"/>
        <v/>
      </c>
      <c r="I44" s="59" t="str">
        <f t="shared" si="12"/>
        <v/>
      </c>
      <c r="J44" s="56" t="str">
        <f t="shared" si="13"/>
        <v/>
      </c>
      <c r="K44" s="3">
        <f t="shared" si="14"/>
        <v>0</v>
      </c>
      <c r="L44" s="162" t="str">
        <f t="shared" si="0"/>
        <v xml:space="preserve"> </v>
      </c>
      <c r="M44" s="163" t="str">
        <f t="shared" si="1"/>
        <v xml:space="preserve"> </v>
      </c>
      <c r="N44" s="164" t="str">
        <f t="shared" si="2"/>
        <v xml:space="preserve"> </v>
      </c>
      <c r="O44" s="432"/>
      <c r="P44" s="142"/>
      <c r="T44" s="404"/>
      <c r="U44" s="401"/>
      <c r="V44" s="401"/>
      <c r="W44" s="401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3">
        <v>12.4</v>
      </c>
      <c r="E45" s="442"/>
      <c r="F45" s="443"/>
      <c r="G45" s="71">
        <v>11</v>
      </c>
      <c r="H45" s="150" t="str">
        <f t="shared" si="11"/>
        <v/>
      </c>
      <c r="I45" s="59" t="str">
        <f t="shared" si="12"/>
        <v/>
      </c>
      <c r="J45" s="56" t="str">
        <f t="shared" si="13"/>
        <v/>
      </c>
      <c r="K45" s="3">
        <f t="shared" si="14"/>
        <v>0</v>
      </c>
      <c r="L45" s="162" t="str">
        <f t="shared" si="0"/>
        <v xml:space="preserve"> </v>
      </c>
      <c r="M45" s="163" t="str">
        <f t="shared" si="1"/>
        <v xml:space="preserve"> </v>
      </c>
      <c r="N45" s="164" t="str">
        <f t="shared" si="2"/>
        <v xml:space="preserve"> </v>
      </c>
      <c r="O45" s="432"/>
      <c r="P45" s="142"/>
      <c r="T45" s="404"/>
      <c r="U45" s="401"/>
      <c r="V45" s="401"/>
      <c r="W45" s="401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4">
        <v>12</v>
      </c>
      <c r="E46" s="444"/>
      <c r="F46" s="445"/>
      <c r="G46" s="72">
        <v>12</v>
      </c>
      <c r="H46" s="151" t="str">
        <f t="shared" si="11"/>
        <v/>
      </c>
      <c r="I46" s="64" t="str">
        <f t="shared" si="12"/>
        <v/>
      </c>
      <c r="J46" s="61" t="str">
        <f t="shared" si="13"/>
        <v/>
      </c>
      <c r="K46" s="4">
        <f t="shared" si="14"/>
        <v>0</v>
      </c>
      <c r="L46" s="165" t="str">
        <f t="shared" si="0"/>
        <v xml:space="preserve"> </v>
      </c>
      <c r="M46" s="166" t="str">
        <f t="shared" si="1"/>
        <v xml:space="preserve"> </v>
      </c>
      <c r="N46" s="167" t="str">
        <f t="shared" si="2"/>
        <v xml:space="preserve"> </v>
      </c>
      <c r="O46" s="433"/>
      <c r="P46" s="142"/>
      <c r="T46" s="404"/>
      <c r="U46" s="401"/>
      <c r="V46" s="401"/>
      <c r="W46" s="401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/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4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C2:D42"/>
    <mergeCell ref="U4:W6"/>
    <mergeCell ref="U7:W9"/>
    <mergeCell ref="U10:W12"/>
    <mergeCell ref="U13:W15"/>
    <mergeCell ref="U16:W18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T2:T46"/>
    <mergeCell ref="E35:F46"/>
    <mergeCell ref="C43:D43"/>
    <mergeCell ref="O35:O37"/>
    <mergeCell ref="O38:O46"/>
    <mergeCell ref="E3:G34"/>
    <mergeCell ref="Y47:AA47"/>
    <mergeCell ref="U19:W21"/>
    <mergeCell ref="U22:W24"/>
    <mergeCell ref="U25:W27"/>
    <mergeCell ref="U28:W30"/>
  </mergeCells>
  <conditionalFormatting sqref="O3:O34">
    <cfRule type="cellIs" dxfId="41" priority="4" operator="between">
      <formula>2.9</formula>
      <formula>3.1</formula>
    </cfRule>
    <cfRule type="cellIs" dxfId="40" priority="5" operator="between">
      <formula>1.9</formula>
      <formula>2.1</formula>
    </cfRule>
    <cfRule type="cellIs" dxfId="39" priority="6" operator="between">
      <formula>0.9</formula>
      <formula>1.1</formula>
    </cfRule>
  </conditionalFormatting>
  <conditionalFormatting sqref="G35:G46">
    <cfRule type="cellIs" dxfId="38" priority="1" operator="between">
      <formula>2.9</formula>
      <formula>3.1</formula>
    </cfRule>
    <cfRule type="cellIs" dxfId="37" priority="2" operator="between">
      <formula>1.9</formula>
      <formula>2.1</formula>
    </cfRule>
    <cfRule type="cellIs" dxfId="36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N18" sqref="N1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2" customWidth="1"/>
    <col min="14" max="14" width="6.7109375" style="44" customWidth="1"/>
    <col min="15" max="15" width="12.7109375" style="44" customWidth="1"/>
    <col min="16" max="16" width="14.7109375" style="143" hidden="1" customWidth="1"/>
    <col min="17" max="18" width="9.7109375" style="47" hidden="1" customWidth="1"/>
    <col min="19" max="19" width="6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20.28515625" style="44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05" t="s">
        <v>29</v>
      </c>
      <c r="D2" s="406"/>
      <c r="E2" s="437" t="s">
        <v>2</v>
      </c>
      <c r="F2" s="438"/>
      <c r="G2" s="439"/>
      <c r="H2" s="77" t="s">
        <v>1</v>
      </c>
      <c r="I2" s="79" t="s">
        <v>39</v>
      </c>
      <c r="J2" s="74" t="s">
        <v>8</v>
      </c>
      <c r="K2" s="74" t="s">
        <v>35</v>
      </c>
      <c r="L2" s="168" t="s">
        <v>15</v>
      </c>
      <c r="M2" s="158" t="s">
        <v>17</v>
      </c>
      <c r="N2" s="157" t="s">
        <v>16</v>
      </c>
      <c r="O2" s="78" t="s">
        <v>5</v>
      </c>
      <c r="P2" s="437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07"/>
      <c r="D3" s="408"/>
      <c r="E3" s="468" t="s">
        <v>7</v>
      </c>
      <c r="F3" s="469"/>
      <c r="G3" s="469"/>
      <c r="H3" s="43" t="str">
        <f t="shared" ref="H3" si="0">IFERROR(VLOOKUP($J3,$Y$2:$AB$34,2,0),"")</f>
        <v>Haydan London</v>
      </c>
      <c r="I3" s="206" t="str">
        <f t="shared" ref="I3" si="1">IFERROR(VLOOKUP($J3,$Y$2:$AB$34,3,0),"")</f>
        <v xml:space="preserve">Aldenham School </v>
      </c>
      <c r="J3" s="267">
        <v>11</v>
      </c>
      <c r="K3" s="268">
        <v>1.49</v>
      </c>
      <c r="L3" s="159" t="str">
        <f t="shared" ref="L3:L46" si="2">IF($K3=$D$44,"Equal",IF($K3&gt;=$D$44,IF($K3&gt;0,"NEW","" )," "))</f>
        <v xml:space="preserve"> </v>
      </c>
      <c r="M3" s="160" t="str">
        <f t="shared" ref="M3:M46" si="3">IF($K3&gt;=$D$45,IF($K3&gt;0,"YES","" )," ")</f>
        <v xml:space="preserve"> </v>
      </c>
      <c r="N3" s="161" t="str">
        <f t="shared" ref="N3:N46" si="4">IF($K3&gt;=$D$46,IF($K3&gt;0,"YES","" )," ")</f>
        <v xml:space="preserve"> </v>
      </c>
      <c r="O3" s="313">
        <f t="shared" ref="O3:O34" si="5">IF(K3&gt;0,RANK(K3,$K$3:$K$34,0),"No Jumper")</f>
        <v>6</v>
      </c>
      <c r="P3" s="139">
        <f>K3</f>
        <v>1.49</v>
      </c>
      <c r="Q3" s="82" t="str">
        <f t="shared" ref="Q3:R34" si="6">H3</f>
        <v>Haydan London</v>
      </c>
      <c r="R3" s="82" t="str">
        <f t="shared" si="6"/>
        <v xml:space="preserve">Aldenham School </v>
      </c>
      <c r="S3" s="55">
        <f>J3</f>
        <v>11</v>
      </c>
      <c r="T3" s="404"/>
      <c r="U3" s="462"/>
      <c r="V3" s="463"/>
      <c r="W3" s="464"/>
      <c r="X3" s="403"/>
      <c r="Y3" s="276">
        <v>11</v>
      </c>
      <c r="Z3" s="277" t="s">
        <v>49</v>
      </c>
      <c r="AA3" s="278" t="s">
        <v>74</v>
      </c>
    </row>
    <row r="4" spans="1:27" ht="9.9499999999999993" customHeight="1" x14ac:dyDescent="0.25">
      <c r="A4" s="403"/>
      <c r="B4" s="403"/>
      <c r="C4" s="407"/>
      <c r="D4" s="408"/>
      <c r="E4" s="470"/>
      <c r="F4" s="471"/>
      <c r="G4" s="471"/>
      <c r="H4" s="31" t="str">
        <f>IFERROR(VLOOKUP($J4,$Y$2:$AB$34,2,0),"")</f>
        <v>Jack  Radclyffe</v>
      </c>
      <c r="I4" s="18" t="str">
        <f>IFERROR(VLOOKUP($J4,$Y$2:$AB$34,3,0),"")</f>
        <v>Berkhamsted</v>
      </c>
      <c r="J4" s="269">
        <v>109</v>
      </c>
      <c r="K4" s="270">
        <v>1.63</v>
      </c>
      <c r="L4" s="162" t="str">
        <f t="shared" si="2"/>
        <v xml:space="preserve"> </v>
      </c>
      <c r="M4" s="163" t="str">
        <f t="shared" si="3"/>
        <v xml:space="preserve"> </v>
      </c>
      <c r="N4" s="164" t="str">
        <f t="shared" si="4"/>
        <v xml:space="preserve"> </v>
      </c>
      <c r="O4" s="314">
        <f t="shared" si="5"/>
        <v>2</v>
      </c>
      <c r="P4" s="140">
        <f t="shared" ref="P4:P34" si="7">K4</f>
        <v>1.63</v>
      </c>
      <c r="Q4" s="81" t="str">
        <f t="shared" si="6"/>
        <v>Jack  Radclyffe</v>
      </c>
      <c r="R4" s="81" t="str">
        <f t="shared" si="6"/>
        <v>Berkhamsted</v>
      </c>
      <c r="S4" s="60">
        <f t="shared" ref="S4:S34" si="8">J4</f>
        <v>109</v>
      </c>
      <c r="T4" s="404"/>
      <c r="U4" s="452" t="s">
        <v>20</v>
      </c>
      <c r="V4" s="453"/>
      <c r="W4" s="454"/>
      <c r="X4" s="403"/>
      <c r="Y4" s="276">
        <v>72</v>
      </c>
      <c r="Z4" s="277" t="s">
        <v>207</v>
      </c>
      <c r="AA4" s="278" t="s">
        <v>44</v>
      </c>
    </row>
    <row r="5" spans="1:27" ht="9.9499999999999993" customHeight="1" x14ac:dyDescent="0.25">
      <c r="A5" s="403"/>
      <c r="B5" s="403"/>
      <c r="C5" s="407"/>
      <c r="D5" s="408"/>
      <c r="E5" s="470"/>
      <c r="F5" s="471"/>
      <c r="G5" s="471"/>
      <c r="H5" s="31" t="str">
        <f t="shared" ref="H5:H34" si="9">IFERROR(VLOOKUP($J5,$Y$2:$AB$34,2,0),"")</f>
        <v>Rian Shah</v>
      </c>
      <c r="I5" s="18" t="str">
        <f t="shared" ref="I5:I34" si="10">IFERROR(VLOOKUP($J5,$Y$2:$AB$34,3,0),"")</f>
        <v>Dame Alice Owens</v>
      </c>
      <c r="J5" s="269">
        <v>156</v>
      </c>
      <c r="K5" s="270">
        <v>1.6</v>
      </c>
      <c r="L5" s="162" t="str">
        <f t="shared" si="2"/>
        <v xml:space="preserve"> </v>
      </c>
      <c r="M5" s="163" t="str">
        <f t="shared" si="3"/>
        <v xml:space="preserve"> </v>
      </c>
      <c r="N5" s="164" t="str">
        <f t="shared" si="4"/>
        <v xml:space="preserve"> </v>
      </c>
      <c r="O5" s="314">
        <f t="shared" si="5"/>
        <v>3</v>
      </c>
      <c r="P5" s="140">
        <f t="shared" si="7"/>
        <v>1.6</v>
      </c>
      <c r="Q5" s="81" t="str">
        <f t="shared" si="6"/>
        <v>Rian Shah</v>
      </c>
      <c r="R5" s="81" t="str">
        <f t="shared" si="6"/>
        <v>Dame Alice Owens</v>
      </c>
      <c r="S5" s="60">
        <f t="shared" si="8"/>
        <v>156</v>
      </c>
      <c r="T5" s="404"/>
      <c r="U5" s="455"/>
      <c r="V5" s="456"/>
      <c r="W5" s="457"/>
      <c r="X5" s="403"/>
      <c r="Y5" s="276">
        <v>109</v>
      </c>
      <c r="Z5" s="277" t="s">
        <v>208</v>
      </c>
      <c r="AA5" s="278" t="s">
        <v>76</v>
      </c>
    </row>
    <row r="6" spans="1:27" ht="9.9499999999999993" customHeight="1" x14ac:dyDescent="0.25">
      <c r="A6" s="403"/>
      <c r="B6" s="403"/>
      <c r="C6" s="407"/>
      <c r="D6" s="408"/>
      <c r="E6" s="470"/>
      <c r="F6" s="471"/>
      <c r="G6" s="471"/>
      <c r="H6" s="31" t="str">
        <f t="shared" si="9"/>
        <v>Jamie  Flowerday</v>
      </c>
      <c r="I6" s="18" t="str">
        <f t="shared" si="10"/>
        <v>Hitchin Boys School</v>
      </c>
      <c r="J6" s="269">
        <v>232</v>
      </c>
      <c r="K6" s="270">
        <v>1.66</v>
      </c>
      <c r="L6" s="162" t="str">
        <f t="shared" si="2"/>
        <v xml:space="preserve"> </v>
      </c>
      <c r="M6" s="163" t="str">
        <f t="shared" si="3"/>
        <v xml:space="preserve"> </v>
      </c>
      <c r="N6" s="164" t="str">
        <f t="shared" si="4"/>
        <v xml:space="preserve"> </v>
      </c>
      <c r="O6" s="314">
        <f t="shared" si="5"/>
        <v>1</v>
      </c>
      <c r="P6" s="140">
        <f t="shared" si="7"/>
        <v>1.66</v>
      </c>
      <c r="Q6" s="81" t="str">
        <f t="shared" si="6"/>
        <v>Jamie  Flowerday</v>
      </c>
      <c r="R6" s="81" t="str">
        <f t="shared" si="6"/>
        <v>Hitchin Boys School</v>
      </c>
      <c r="S6" s="60">
        <f t="shared" si="8"/>
        <v>232</v>
      </c>
      <c r="T6" s="404"/>
      <c r="U6" s="455"/>
      <c r="V6" s="456"/>
      <c r="W6" s="457"/>
      <c r="X6" s="403"/>
      <c r="Y6" s="276">
        <v>115</v>
      </c>
      <c r="Z6" s="277" t="s">
        <v>75</v>
      </c>
      <c r="AA6" s="278" t="s">
        <v>76</v>
      </c>
    </row>
    <row r="7" spans="1:27" ht="9.9499999999999993" customHeight="1" x14ac:dyDescent="0.25">
      <c r="A7" s="403"/>
      <c r="B7" s="403"/>
      <c r="C7" s="407"/>
      <c r="D7" s="408"/>
      <c r="E7" s="470"/>
      <c r="F7" s="471"/>
      <c r="G7" s="471"/>
      <c r="H7" s="31" t="str">
        <f t="shared" si="9"/>
        <v>AJ McGregor</v>
      </c>
      <c r="I7" s="18" t="str">
        <f t="shared" si="10"/>
        <v>Sandringham</v>
      </c>
      <c r="J7" s="269">
        <v>441</v>
      </c>
      <c r="K7" s="270">
        <v>1.44</v>
      </c>
      <c r="L7" s="162" t="str">
        <f t="shared" si="2"/>
        <v xml:space="preserve"> </v>
      </c>
      <c r="M7" s="163" t="str">
        <f t="shared" si="3"/>
        <v xml:space="preserve"> </v>
      </c>
      <c r="N7" s="164" t="str">
        <f t="shared" si="4"/>
        <v xml:space="preserve"> </v>
      </c>
      <c r="O7" s="314">
        <f t="shared" si="5"/>
        <v>8</v>
      </c>
      <c r="P7" s="140">
        <f t="shared" si="7"/>
        <v>1.44</v>
      </c>
      <c r="Q7" s="81" t="str">
        <f t="shared" si="6"/>
        <v>AJ McGregor</v>
      </c>
      <c r="R7" s="81" t="str">
        <f t="shared" si="6"/>
        <v>Sandringham</v>
      </c>
      <c r="S7" s="60">
        <f t="shared" si="8"/>
        <v>441</v>
      </c>
      <c r="T7" s="404"/>
      <c r="U7" s="452" t="s">
        <v>72</v>
      </c>
      <c r="V7" s="453"/>
      <c r="W7" s="454"/>
      <c r="X7" s="403"/>
      <c r="Y7" s="276">
        <v>156</v>
      </c>
      <c r="Z7" s="277" t="s">
        <v>77</v>
      </c>
      <c r="AA7" s="278" t="s">
        <v>78</v>
      </c>
    </row>
    <row r="8" spans="1:27" ht="9.9499999999999993" customHeight="1" x14ac:dyDescent="0.25">
      <c r="A8" s="403"/>
      <c r="B8" s="403"/>
      <c r="C8" s="407"/>
      <c r="D8" s="408"/>
      <c r="E8" s="470"/>
      <c r="F8" s="471"/>
      <c r="G8" s="471"/>
      <c r="H8" s="31" t="str">
        <f t="shared" si="9"/>
        <v>Christian  Artimati</v>
      </c>
      <c r="I8" s="18" t="str">
        <f t="shared" si="10"/>
        <v>St Clement Danes</v>
      </c>
      <c r="J8" s="269">
        <v>507</v>
      </c>
      <c r="K8" s="270">
        <v>1.49</v>
      </c>
      <c r="L8" s="162" t="str">
        <f t="shared" si="2"/>
        <v xml:space="preserve"> </v>
      </c>
      <c r="M8" s="163" t="str">
        <f t="shared" si="3"/>
        <v xml:space="preserve"> </v>
      </c>
      <c r="N8" s="164" t="str">
        <f t="shared" si="4"/>
        <v xml:space="preserve"> </v>
      </c>
      <c r="O8" s="314">
        <v>7</v>
      </c>
      <c r="P8" s="140">
        <f t="shared" si="7"/>
        <v>1.49</v>
      </c>
      <c r="Q8" s="81" t="str">
        <f t="shared" si="6"/>
        <v>Christian  Artimati</v>
      </c>
      <c r="R8" s="81" t="str">
        <f t="shared" si="6"/>
        <v>St Clement Danes</v>
      </c>
      <c r="S8" s="60">
        <f t="shared" si="8"/>
        <v>507</v>
      </c>
      <c r="T8" s="404"/>
      <c r="U8" s="455"/>
      <c r="V8" s="456"/>
      <c r="W8" s="457"/>
      <c r="X8" s="403"/>
      <c r="Y8" s="276">
        <v>189</v>
      </c>
      <c r="Z8" s="277" t="s">
        <v>209</v>
      </c>
      <c r="AA8" s="278" t="s">
        <v>106</v>
      </c>
    </row>
    <row r="9" spans="1:27" ht="9.9499999999999993" customHeight="1" x14ac:dyDescent="0.25">
      <c r="A9" s="403"/>
      <c r="B9" s="403"/>
      <c r="C9" s="407"/>
      <c r="D9" s="408"/>
      <c r="E9" s="470"/>
      <c r="F9" s="471"/>
      <c r="G9" s="471"/>
      <c r="H9" s="32" t="str">
        <f t="shared" si="9"/>
        <v>Jude Powell</v>
      </c>
      <c r="I9" s="19" t="str">
        <f t="shared" si="10"/>
        <v>St Clement Danes</v>
      </c>
      <c r="J9" s="269">
        <v>528</v>
      </c>
      <c r="K9" s="270">
        <v>1.54</v>
      </c>
      <c r="L9" s="162" t="str">
        <f t="shared" si="2"/>
        <v xml:space="preserve"> </v>
      </c>
      <c r="M9" s="163" t="str">
        <f t="shared" si="3"/>
        <v xml:space="preserve"> </v>
      </c>
      <c r="N9" s="164" t="str">
        <f t="shared" si="4"/>
        <v xml:space="preserve"> </v>
      </c>
      <c r="O9" s="314">
        <f t="shared" si="5"/>
        <v>4</v>
      </c>
      <c r="P9" s="140">
        <f t="shared" si="7"/>
        <v>1.54</v>
      </c>
      <c r="Q9" s="81" t="str">
        <f t="shared" si="6"/>
        <v>Jude Powell</v>
      </c>
      <c r="R9" s="81" t="str">
        <f t="shared" si="6"/>
        <v>St Clement Danes</v>
      </c>
      <c r="S9" s="60">
        <f t="shared" si="8"/>
        <v>528</v>
      </c>
      <c r="T9" s="404"/>
      <c r="U9" s="455"/>
      <c r="V9" s="456"/>
      <c r="W9" s="457"/>
      <c r="X9" s="403"/>
      <c r="Y9" s="276">
        <v>221</v>
      </c>
      <c r="Z9" s="277" t="s">
        <v>164</v>
      </c>
      <c r="AA9" s="278" t="s">
        <v>48</v>
      </c>
    </row>
    <row r="10" spans="1:27" ht="9.9499999999999993" customHeight="1" x14ac:dyDescent="0.25">
      <c r="A10" s="403"/>
      <c r="B10" s="403"/>
      <c r="C10" s="407"/>
      <c r="D10" s="408"/>
      <c r="E10" s="470"/>
      <c r="F10" s="471"/>
      <c r="G10" s="471"/>
      <c r="H10" s="31" t="str">
        <f t="shared" si="9"/>
        <v>Pascal Iwuji</v>
      </c>
      <c r="I10" s="18" t="str">
        <f t="shared" si="10"/>
        <v>St Mary's Catholic School</v>
      </c>
      <c r="J10" s="269">
        <v>583</v>
      </c>
      <c r="K10" s="270">
        <v>0</v>
      </c>
      <c r="L10" s="162" t="str">
        <f t="shared" si="2"/>
        <v xml:space="preserve"> </v>
      </c>
      <c r="M10" s="163" t="str">
        <f t="shared" si="3"/>
        <v xml:space="preserve"> </v>
      </c>
      <c r="N10" s="164" t="str">
        <f t="shared" si="4"/>
        <v xml:space="preserve"> </v>
      </c>
      <c r="O10" s="314" t="str">
        <f t="shared" si="5"/>
        <v>No Jumper</v>
      </c>
      <c r="P10" s="140">
        <f t="shared" si="7"/>
        <v>0</v>
      </c>
      <c r="Q10" s="81" t="str">
        <f t="shared" si="6"/>
        <v>Pascal Iwuji</v>
      </c>
      <c r="R10" s="81" t="str">
        <f t="shared" si="6"/>
        <v>St Mary's Catholic School</v>
      </c>
      <c r="S10" s="60">
        <f t="shared" si="8"/>
        <v>583</v>
      </c>
      <c r="T10" s="404"/>
      <c r="U10" s="367" t="s">
        <v>73</v>
      </c>
      <c r="V10" s="368"/>
      <c r="W10" s="369"/>
      <c r="X10" s="403"/>
      <c r="Y10" s="276">
        <v>232</v>
      </c>
      <c r="Z10" s="277" t="s">
        <v>210</v>
      </c>
      <c r="AA10" s="278" t="s">
        <v>48</v>
      </c>
    </row>
    <row r="11" spans="1:27" ht="9.9499999999999993" customHeight="1" x14ac:dyDescent="0.25">
      <c r="A11" s="403"/>
      <c r="B11" s="403"/>
      <c r="C11" s="407"/>
      <c r="D11" s="408"/>
      <c r="E11" s="470"/>
      <c r="F11" s="471"/>
      <c r="G11" s="471"/>
      <c r="H11" s="31" t="str">
        <f t="shared" si="9"/>
        <v>Jakub Nestorovski</v>
      </c>
      <c r="I11" s="18" t="str">
        <f t="shared" si="10"/>
        <v>Unknown</v>
      </c>
      <c r="J11" s="269">
        <v>93</v>
      </c>
      <c r="K11" s="270">
        <v>1.54</v>
      </c>
      <c r="L11" s="162" t="str">
        <f t="shared" si="2"/>
        <v xml:space="preserve"> </v>
      </c>
      <c r="M11" s="163" t="str">
        <f t="shared" si="3"/>
        <v xml:space="preserve"> </v>
      </c>
      <c r="N11" s="164" t="str">
        <f t="shared" si="4"/>
        <v xml:space="preserve"> </v>
      </c>
      <c r="O11" s="314">
        <v>5</v>
      </c>
      <c r="P11" s="140">
        <f t="shared" si="7"/>
        <v>1.54</v>
      </c>
      <c r="Q11" s="81" t="str">
        <f t="shared" si="6"/>
        <v>Jakub Nestorovski</v>
      </c>
      <c r="R11" s="81" t="str">
        <f t="shared" si="6"/>
        <v>Unknown</v>
      </c>
      <c r="S11" s="60">
        <f t="shared" si="8"/>
        <v>93</v>
      </c>
      <c r="T11" s="404"/>
      <c r="U11" s="370"/>
      <c r="V11" s="371"/>
      <c r="W11" s="372"/>
      <c r="X11" s="403"/>
      <c r="Y11" s="276">
        <v>326</v>
      </c>
      <c r="Z11" s="277" t="s">
        <v>143</v>
      </c>
      <c r="AA11" s="278" t="s">
        <v>144</v>
      </c>
    </row>
    <row r="12" spans="1:27" ht="9.9499999999999993" customHeight="1" x14ac:dyDescent="0.25">
      <c r="A12" s="403"/>
      <c r="B12" s="403"/>
      <c r="C12" s="407"/>
      <c r="D12" s="408"/>
      <c r="E12" s="470"/>
      <c r="F12" s="471"/>
      <c r="G12" s="471"/>
      <c r="H12" s="31" t="str">
        <f t="shared" si="9"/>
        <v/>
      </c>
      <c r="I12" s="18" t="str">
        <f t="shared" si="10"/>
        <v/>
      </c>
      <c r="J12" s="269"/>
      <c r="K12" s="270"/>
      <c r="L12" s="162" t="str">
        <f t="shared" si="2"/>
        <v xml:space="preserve"> </v>
      </c>
      <c r="M12" s="163" t="str">
        <f t="shared" si="3"/>
        <v xml:space="preserve"> </v>
      </c>
      <c r="N12" s="164" t="str">
        <f t="shared" si="4"/>
        <v xml:space="preserve"> </v>
      </c>
      <c r="O12" s="314" t="str">
        <f t="shared" si="5"/>
        <v>No Jumper</v>
      </c>
      <c r="P12" s="140">
        <f t="shared" si="7"/>
        <v>0</v>
      </c>
      <c r="Q12" s="81" t="str">
        <f t="shared" si="6"/>
        <v/>
      </c>
      <c r="R12" s="81" t="str">
        <f t="shared" si="6"/>
        <v/>
      </c>
      <c r="S12" s="60">
        <f t="shared" si="8"/>
        <v>0</v>
      </c>
      <c r="T12" s="404"/>
      <c r="U12" s="373"/>
      <c r="V12" s="374"/>
      <c r="W12" s="375"/>
      <c r="X12" s="403"/>
      <c r="Y12" s="276">
        <v>332</v>
      </c>
      <c r="Z12" s="277" t="s">
        <v>211</v>
      </c>
      <c r="AA12" s="278" t="s">
        <v>212</v>
      </c>
    </row>
    <row r="13" spans="1:27" ht="9.9499999999999993" customHeight="1" x14ac:dyDescent="0.25">
      <c r="A13" s="403"/>
      <c r="B13" s="403"/>
      <c r="C13" s="407"/>
      <c r="D13" s="408"/>
      <c r="E13" s="470"/>
      <c r="F13" s="471"/>
      <c r="G13" s="471"/>
      <c r="H13" s="31" t="str">
        <f t="shared" si="9"/>
        <v/>
      </c>
      <c r="I13" s="18" t="str">
        <f t="shared" si="10"/>
        <v/>
      </c>
      <c r="J13" s="269"/>
      <c r="K13" s="270"/>
      <c r="L13" s="162" t="str">
        <f t="shared" si="2"/>
        <v xml:space="preserve"> </v>
      </c>
      <c r="M13" s="163" t="str">
        <f t="shared" si="3"/>
        <v xml:space="preserve"> </v>
      </c>
      <c r="N13" s="164" t="str">
        <f t="shared" si="4"/>
        <v xml:space="preserve"> </v>
      </c>
      <c r="O13" s="314" t="str">
        <f t="shared" si="5"/>
        <v>No Jumper</v>
      </c>
      <c r="P13" s="140">
        <f t="shared" si="7"/>
        <v>0</v>
      </c>
      <c r="Q13" s="81" t="str">
        <f t="shared" si="6"/>
        <v/>
      </c>
      <c r="R13" s="81" t="str">
        <f t="shared" si="6"/>
        <v/>
      </c>
      <c r="S13" s="60">
        <f t="shared" si="8"/>
        <v>0</v>
      </c>
      <c r="T13" s="404"/>
      <c r="U13" s="367" t="s">
        <v>71</v>
      </c>
      <c r="V13" s="368"/>
      <c r="W13" s="369"/>
      <c r="X13" s="403"/>
      <c r="Y13" s="276">
        <v>441</v>
      </c>
      <c r="Z13" s="277" t="s">
        <v>213</v>
      </c>
      <c r="AA13" s="278" t="s">
        <v>84</v>
      </c>
    </row>
    <row r="14" spans="1:27" ht="9.9499999999999993" customHeight="1" x14ac:dyDescent="0.25">
      <c r="A14" s="403"/>
      <c r="B14" s="403"/>
      <c r="C14" s="407"/>
      <c r="D14" s="408"/>
      <c r="E14" s="470"/>
      <c r="F14" s="471"/>
      <c r="G14" s="471"/>
      <c r="H14" s="31" t="str">
        <f t="shared" si="9"/>
        <v/>
      </c>
      <c r="I14" s="18" t="str">
        <f t="shared" si="10"/>
        <v/>
      </c>
      <c r="J14" s="269"/>
      <c r="K14" s="270"/>
      <c r="L14" s="162" t="str">
        <f t="shared" si="2"/>
        <v xml:space="preserve"> </v>
      </c>
      <c r="M14" s="163" t="str">
        <f t="shared" si="3"/>
        <v xml:space="preserve"> </v>
      </c>
      <c r="N14" s="164" t="str">
        <f t="shared" si="4"/>
        <v xml:space="preserve"> </v>
      </c>
      <c r="O14" s="314" t="str">
        <f t="shared" si="5"/>
        <v>No Jumper</v>
      </c>
      <c r="P14" s="140">
        <f t="shared" si="7"/>
        <v>0</v>
      </c>
      <c r="Q14" s="81" t="str">
        <f t="shared" si="6"/>
        <v/>
      </c>
      <c r="R14" s="81" t="str">
        <f t="shared" si="6"/>
        <v/>
      </c>
      <c r="S14" s="60">
        <f t="shared" si="8"/>
        <v>0</v>
      </c>
      <c r="T14" s="404"/>
      <c r="U14" s="370"/>
      <c r="V14" s="371"/>
      <c r="W14" s="372"/>
      <c r="X14" s="403"/>
      <c r="Y14" s="276">
        <v>507</v>
      </c>
      <c r="Z14" s="277" t="s">
        <v>214</v>
      </c>
      <c r="AA14" s="278" t="s">
        <v>87</v>
      </c>
    </row>
    <row r="15" spans="1:27" ht="9.9499999999999993" customHeight="1" x14ac:dyDescent="0.25">
      <c r="A15" s="403"/>
      <c r="B15" s="403"/>
      <c r="C15" s="407"/>
      <c r="D15" s="408"/>
      <c r="E15" s="470"/>
      <c r="F15" s="471"/>
      <c r="G15" s="471"/>
      <c r="H15" s="31" t="str">
        <f t="shared" si="9"/>
        <v/>
      </c>
      <c r="I15" s="18" t="str">
        <f t="shared" si="10"/>
        <v/>
      </c>
      <c r="J15" s="269"/>
      <c r="K15" s="270"/>
      <c r="L15" s="162" t="str">
        <f t="shared" si="2"/>
        <v xml:space="preserve"> </v>
      </c>
      <c r="M15" s="163" t="str">
        <f t="shared" si="3"/>
        <v xml:space="preserve"> </v>
      </c>
      <c r="N15" s="164" t="str">
        <f t="shared" si="4"/>
        <v xml:space="preserve"> </v>
      </c>
      <c r="O15" s="314" t="str">
        <f t="shared" si="5"/>
        <v>No Jumper</v>
      </c>
      <c r="P15" s="140">
        <f t="shared" si="7"/>
        <v>0</v>
      </c>
      <c r="Q15" s="81" t="str">
        <f t="shared" si="6"/>
        <v/>
      </c>
      <c r="R15" s="81" t="str">
        <f t="shared" si="6"/>
        <v/>
      </c>
      <c r="S15" s="60">
        <f t="shared" si="8"/>
        <v>0</v>
      </c>
      <c r="T15" s="404"/>
      <c r="U15" s="373"/>
      <c r="V15" s="374"/>
      <c r="W15" s="375"/>
      <c r="X15" s="403"/>
      <c r="Y15" s="276">
        <v>528</v>
      </c>
      <c r="Z15" s="277" t="s">
        <v>215</v>
      </c>
      <c r="AA15" s="278" t="s">
        <v>87</v>
      </c>
    </row>
    <row r="16" spans="1:27" ht="9.9499999999999993" customHeight="1" x14ac:dyDescent="0.25">
      <c r="A16" s="403"/>
      <c r="B16" s="403"/>
      <c r="C16" s="407"/>
      <c r="D16" s="408"/>
      <c r="E16" s="470"/>
      <c r="F16" s="471"/>
      <c r="G16" s="471"/>
      <c r="H16" s="33" t="str">
        <f t="shared" si="9"/>
        <v/>
      </c>
      <c r="I16" s="207" t="str">
        <f t="shared" si="10"/>
        <v/>
      </c>
      <c r="J16" s="269"/>
      <c r="K16" s="270"/>
      <c r="L16" s="162" t="str">
        <f t="shared" si="2"/>
        <v xml:space="preserve"> </v>
      </c>
      <c r="M16" s="163" t="str">
        <f t="shared" si="3"/>
        <v xml:space="preserve"> </v>
      </c>
      <c r="N16" s="164" t="str">
        <f t="shared" si="4"/>
        <v xml:space="preserve"> </v>
      </c>
      <c r="O16" s="314" t="str">
        <f t="shared" si="5"/>
        <v>No Jumper</v>
      </c>
      <c r="P16" s="140">
        <f t="shared" si="7"/>
        <v>0</v>
      </c>
      <c r="Q16" s="81" t="str">
        <f t="shared" si="6"/>
        <v/>
      </c>
      <c r="R16" s="81" t="str">
        <f t="shared" si="6"/>
        <v/>
      </c>
      <c r="S16" s="60">
        <f t="shared" si="8"/>
        <v>0</v>
      </c>
      <c r="T16" s="404"/>
      <c r="U16" s="367"/>
      <c r="V16" s="368"/>
      <c r="W16" s="369"/>
      <c r="X16" s="403"/>
      <c r="Y16" s="276">
        <v>583</v>
      </c>
      <c r="Z16" s="277" t="s">
        <v>125</v>
      </c>
      <c r="AA16" s="278" t="s">
        <v>126</v>
      </c>
    </row>
    <row r="17" spans="1:27" ht="9.9499999999999993" customHeight="1" x14ac:dyDescent="0.25">
      <c r="A17" s="403"/>
      <c r="B17" s="403"/>
      <c r="C17" s="407"/>
      <c r="D17" s="408"/>
      <c r="E17" s="470"/>
      <c r="F17" s="471"/>
      <c r="G17" s="471"/>
      <c r="H17" s="5" t="str">
        <f t="shared" si="9"/>
        <v/>
      </c>
      <c r="I17" s="8" t="str">
        <f t="shared" si="10"/>
        <v/>
      </c>
      <c r="J17" s="271"/>
      <c r="K17" s="270"/>
      <c r="L17" s="162" t="str">
        <f t="shared" si="2"/>
        <v xml:space="preserve"> </v>
      </c>
      <c r="M17" s="163" t="str">
        <f t="shared" si="3"/>
        <v xml:space="preserve"> </v>
      </c>
      <c r="N17" s="164" t="str">
        <f t="shared" si="4"/>
        <v xml:space="preserve"> </v>
      </c>
      <c r="O17" s="314" t="str">
        <f t="shared" si="5"/>
        <v>No Jumper</v>
      </c>
      <c r="P17" s="140">
        <f t="shared" si="7"/>
        <v>0</v>
      </c>
      <c r="Q17" s="81" t="str">
        <f t="shared" si="6"/>
        <v/>
      </c>
      <c r="R17" s="81" t="str">
        <f t="shared" si="6"/>
        <v/>
      </c>
      <c r="S17" s="60">
        <f t="shared" si="8"/>
        <v>0</v>
      </c>
      <c r="T17" s="404"/>
      <c r="U17" s="370"/>
      <c r="V17" s="371"/>
      <c r="W17" s="372"/>
      <c r="X17" s="403"/>
      <c r="Y17" s="276">
        <v>615</v>
      </c>
      <c r="Z17" s="277" t="s">
        <v>216</v>
      </c>
      <c r="AA17" s="278" t="s">
        <v>152</v>
      </c>
    </row>
    <row r="18" spans="1:27" ht="9.9499999999999993" customHeight="1" x14ac:dyDescent="0.25">
      <c r="A18" s="403"/>
      <c r="B18" s="403"/>
      <c r="C18" s="407"/>
      <c r="D18" s="408"/>
      <c r="E18" s="470"/>
      <c r="F18" s="471"/>
      <c r="G18" s="471"/>
      <c r="H18" s="5" t="str">
        <f t="shared" si="9"/>
        <v/>
      </c>
      <c r="I18" s="8" t="str">
        <f t="shared" si="10"/>
        <v/>
      </c>
      <c r="J18" s="271"/>
      <c r="K18" s="270"/>
      <c r="L18" s="162" t="str">
        <f t="shared" si="2"/>
        <v xml:space="preserve"> </v>
      </c>
      <c r="M18" s="163" t="str">
        <f t="shared" si="3"/>
        <v xml:space="preserve"> </v>
      </c>
      <c r="N18" s="164" t="str">
        <f t="shared" si="4"/>
        <v xml:space="preserve"> </v>
      </c>
      <c r="O18" s="314" t="str">
        <f t="shared" si="5"/>
        <v>No Jumper</v>
      </c>
      <c r="P18" s="140">
        <f t="shared" si="7"/>
        <v>0</v>
      </c>
      <c r="Q18" s="81" t="str">
        <f t="shared" si="6"/>
        <v/>
      </c>
      <c r="R18" s="81" t="str">
        <f t="shared" si="6"/>
        <v/>
      </c>
      <c r="S18" s="60">
        <f t="shared" si="8"/>
        <v>0</v>
      </c>
      <c r="T18" s="404"/>
      <c r="U18" s="373"/>
      <c r="V18" s="374"/>
      <c r="W18" s="375"/>
      <c r="X18" s="403"/>
      <c r="Y18" s="276">
        <v>671</v>
      </c>
      <c r="Z18" s="277" t="s">
        <v>131</v>
      </c>
      <c r="AA18" s="278" t="s">
        <v>43</v>
      </c>
    </row>
    <row r="19" spans="1:27" ht="9.9499999999999993" customHeight="1" x14ac:dyDescent="0.25">
      <c r="A19" s="403"/>
      <c r="B19" s="403"/>
      <c r="C19" s="407"/>
      <c r="D19" s="408"/>
      <c r="E19" s="470"/>
      <c r="F19" s="471"/>
      <c r="G19" s="471"/>
      <c r="H19" s="32" t="str">
        <f t="shared" si="9"/>
        <v/>
      </c>
      <c r="I19" s="19" t="str">
        <f t="shared" si="10"/>
        <v/>
      </c>
      <c r="J19" s="269"/>
      <c r="K19" s="270"/>
      <c r="L19" s="162" t="str">
        <f t="shared" si="2"/>
        <v xml:space="preserve"> </v>
      </c>
      <c r="M19" s="163" t="str">
        <f t="shared" si="3"/>
        <v xml:space="preserve"> </v>
      </c>
      <c r="N19" s="164" t="str">
        <f t="shared" si="4"/>
        <v xml:space="preserve"> </v>
      </c>
      <c r="O19" s="314" t="str">
        <f t="shared" si="5"/>
        <v>No Jumper</v>
      </c>
      <c r="P19" s="140">
        <f t="shared" si="7"/>
        <v>0</v>
      </c>
      <c r="Q19" s="81" t="str">
        <f t="shared" si="6"/>
        <v/>
      </c>
      <c r="R19" s="81" t="str">
        <f t="shared" si="6"/>
        <v/>
      </c>
      <c r="S19" s="60">
        <f t="shared" si="8"/>
        <v>0</v>
      </c>
      <c r="T19" s="404"/>
      <c r="U19" s="367"/>
      <c r="V19" s="368"/>
      <c r="W19" s="369"/>
      <c r="X19" s="403"/>
      <c r="Y19" s="276">
        <v>93</v>
      </c>
      <c r="Z19" s="277" t="s">
        <v>281</v>
      </c>
      <c r="AA19" s="278" t="s">
        <v>282</v>
      </c>
    </row>
    <row r="20" spans="1:27" ht="9.9499999999999993" customHeight="1" x14ac:dyDescent="0.25">
      <c r="A20" s="403"/>
      <c r="B20" s="403"/>
      <c r="C20" s="407"/>
      <c r="D20" s="408"/>
      <c r="E20" s="470"/>
      <c r="F20" s="471"/>
      <c r="G20" s="471"/>
      <c r="H20" s="31" t="str">
        <f t="shared" si="9"/>
        <v/>
      </c>
      <c r="I20" s="18" t="str">
        <f t="shared" si="10"/>
        <v/>
      </c>
      <c r="J20" s="269"/>
      <c r="K20" s="270"/>
      <c r="L20" s="162" t="str">
        <f t="shared" si="2"/>
        <v xml:space="preserve"> </v>
      </c>
      <c r="M20" s="163" t="str">
        <f t="shared" si="3"/>
        <v xml:space="preserve"> </v>
      </c>
      <c r="N20" s="164" t="str">
        <f t="shared" si="4"/>
        <v xml:space="preserve"> </v>
      </c>
      <c r="O20" s="314" t="str">
        <f t="shared" si="5"/>
        <v>No Jumper</v>
      </c>
      <c r="P20" s="140">
        <f t="shared" si="7"/>
        <v>0</v>
      </c>
      <c r="Q20" s="81" t="str">
        <f t="shared" si="6"/>
        <v/>
      </c>
      <c r="R20" s="81" t="str">
        <f t="shared" si="6"/>
        <v/>
      </c>
      <c r="S20" s="60">
        <f t="shared" si="8"/>
        <v>0</v>
      </c>
      <c r="T20" s="404"/>
      <c r="U20" s="370"/>
      <c r="V20" s="371"/>
      <c r="W20" s="372"/>
      <c r="X20" s="403"/>
      <c r="Y20" s="276"/>
      <c r="Z20" s="277"/>
      <c r="AA20" s="278"/>
    </row>
    <row r="21" spans="1:27" ht="9.9499999999999993" customHeight="1" x14ac:dyDescent="0.25">
      <c r="A21" s="403"/>
      <c r="B21" s="403"/>
      <c r="C21" s="407"/>
      <c r="D21" s="408"/>
      <c r="E21" s="470"/>
      <c r="F21" s="471"/>
      <c r="G21" s="471"/>
      <c r="H21" s="32" t="str">
        <f t="shared" si="9"/>
        <v/>
      </c>
      <c r="I21" s="19" t="str">
        <f t="shared" si="10"/>
        <v/>
      </c>
      <c r="J21" s="269"/>
      <c r="K21" s="270"/>
      <c r="L21" s="162" t="str">
        <f t="shared" si="2"/>
        <v xml:space="preserve"> </v>
      </c>
      <c r="M21" s="163" t="str">
        <f t="shared" si="3"/>
        <v xml:space="preserve"> </v>
      </c>
      <c r="N21" s="164" t="str">
        <f t="shared" si="4"/>
        <v xml:space="preserve"> </v>
      </c>
      <c r="O21" s="314" t="str">
        <f t="shared" si="5"/>
        <v>No Jumper</v>
      </c>
      <c r="P21" s="140">
        <f t="shared" si="7"/>
        <v>0</v>
      </c>
      <c r="Q21" s="81" t="str">
        <f t="shared" si="6"/>
        <v/>
      </c>
      <c r="R21" s="81" t="str">
        <f t="shared" si="6"/>
        <v/>
      </c>
      <c r="S21" s="60">
        <f t="shared" si="8"/>
        <v>0</v>
      </c>
      <c r="T21" s="404"/>
      <c r="U21" s="373"/>
      <c r="V21" s="374"/>
      <c r="W21" s="375"/>
      <c r="X21" s="403"/>
      <c r="Y21" s="276"/>
      <c r="Z21" s="277"/>
      <c r="AA21" s="278"/>
    </row>
    <row r="22" spans="1:27" ht="9.9499999999999993" customHeight="1" x14ac:dyDescent="0.25">
      <c r="A22" s="403"/>
      <c r="B22" s="403"/>
      <c r="C22" s="407"/>
      <c r="D22" s="408"/>
      <c r="E22" s="470"/>
      <c r="F22" s="471"/>
      <c r="G22" s="471"/>
      <c r="H22" s="32" t="str">
        <f t="shared" si="9"/>
        <v/>
      </c>
      <c r="I22" s="19" t="str">
        <f t="shared" si="10"/>
        <v/>
      </c>
      <c r="J22" s="269"/>
      <c r="K22" s="270"/>
      <c r="L22" s="162" t="str">
        <f t="shared" si="2"/>
        <v xml:space="preserve"> </v>
      </c>
      <c r="M22" s="163" t="str">
        <f t="shared" si="3"/>
        <v xml:space="preserve"> </v>
      </c>
      <c r="N22" s="164" t="str">
        <f t="shared" si="4"/>
        <v xml:space="preserve"> </v>
      </c>
      <c r="O22" s="314" t="str">
        <f t="shared" si="5"/>
        <v>No Jumper</v>
      </c>
      <c r="P22" s="140">
        <f t="shared" si="7"/>
        <v>0</v>
      </c>
      <c r="Q22" s="81" t="str">
        <f t="shared" si="6"/>
        <v/>
      </c>
      <c r="R22" s="81" t="str">
        <f t="shared" si="6"/>
        <v/>
      </c>
      <c r="S22" s="60">
        <f t="shared" si="8"/>
        <v>0</v>
      </c>
      <c r="T22" s="404"/>
      <c r="U22" s="376"/>
      <c r="V22" s="377"/>
      <c r="W22" s="378"/>
      <c r="X22" s="403"/>
      <c r="Y22" s="276"/>
      <c r="Z22" s="277"/>
      <c r="AA22" s="278"/>
    </row>
    <row r="23" spans="1:27" ht="9.9499999999999993" customHeight="1" x14ac:dyDescent="0.25">
      <c r="A23" s="403"/>
      <c r="B23" s="403"/>
      <c r="C23" s="407"/>
      <c r="D23" s="408"/>
      <c r="E23" s="470"/>
      <c r="F23" s="471"/>
      <c r="G23" s="471"/>
      <c r="H23" s="31" t="str">
        <f t="shared" si="9"/>
        <v/>
      </c>
      <c r="I23" s="18" t="str">
        <f t="shared" si="10"/>
        <v/>
      </c>
      <c r="J23" s="269"/>
      <c r="K23" s="270"/>
      <c r="L23" s="162" t="str">
        <f t="shared" si="2"/>
        <v xml:space="preserve"> </v>
      </c>
      <c r="M23" s="163" t="str">
        <f t="shared" si="3"/>
        <v xml:space="preserve"> </v>
      </c>
      <c r="N23" s="164" t="str">
        <f t="shared" si="4"/>
        <v xml:space="preserve"> </v>
      </c>
      <c r="O23" s="314" t="str">
        <f t="shared" si="5"/>
        <v>No Jumper</v>
      </c>
      <c r="P23" s="140">
        <f t="shared" si="7"/>
        <v>0</v>
      </c>
      <c r="Q23" s="81" t="str">
        <f t="shared" si="6"/>
        <v/>
      </c>
      <c r="R23" s="81" t="str">
        <f t="shared" si="6"/>
        <v/>
      </c>
      <c r="S23" s="60">
        <f t="shared" si="8"/>
        <v>0</v>
      </c>
      <c r="T23" s="404"/>
      <c r="U23" s="379"/>
      <c r="V23" s="380"/>
      <c r="W23" s="381"/>
      <c r="X23" s="403"/>
      <c r="Y23" s="276"/>
      <c r="Z23" s="277"/>
      <c r="AA23" s="278"/>
    </row>
    <row r="24" spans="1:27" ht="9.9499999999999993" customHeight="1" x14ac:dyDescent="0.25">
      <c r="A24" s="403"/>
      <c r="B24" s="403"/>
      <c r="C24" s="407"/>
      <c r="D24" s="408"/>
      <c r="E24" s="470"/>
      <c r="F24" s="471"/>
      <c r="G24" s="471"/>
      <c r="H24" s="31" t="str">
        <f t="shared" si="9"/>
        <v/>
      </c>
      <c r="I24" s="18" t="str">
        <f t="shared" si="10"/>
        <v/>
      </c>
      <c r="J24" s="269"/>
      <c r="K24" s="270"/>
      <c r="L24" s="162" t="str">
        <f t="shared" si="2"/>
        <v xml:space="preserve"> </v>
      </c>
      <c r="M24" s="163" t="str">
        <f t="shared" si="3"/>
        <v xml:space="preserve"> </v>
      </c>
      <c r="N24" s="164" t="str">
        <f t="shared" si="4"/>
        <v xml:space="preserve"> </v>
      </c>
      <c r="O24" s="314" t="str">
        <f t="shared" si="5"/>
        <v>No Jumper</v>
      </c>
      <c r="P24" s="140">
        <f t="shared" si="7"/>
        <v>0</v>
      </c>
      <c r="Q24" s="81" t="str">
        <f t="shared" si="6"/>
        <v/>
      </c>
      <c r="R24" s="81" t="str">
        <f t="shared" si="6"/>
        <v/>
      </c>
      <c r="S24" s="60">
        <f t="shared" si="8"/>
        <v>0</v>
      </c>
      <c r="T24" s="404"/>
      <c r="U24" s="382"/>
      <c r="V24" s="383"/>
      <c r="W24" s="384"/>
      <c r="X24" s="403"/>
      <c r="Y24" s="276"/>
      <c r="Z24" s="277"/>
      <c r="AA24" s="278"/>
    </row>
    <row r="25" spans="1:27" ht="9.9499999999999993" customHeight="1" x14ac:dyDescent="0.25">
      <c r="A25" s="403"/>
      <c r="B25" s="403"/>
      <c r="C25" s="407"/>
      <c r="D25" s="408"/>
      <c r="E25" s="470"/>
      <c r="F25" s="471"/>
      <c r="G25" s="471"/>
      <c r="H25" s="5" t="str">
        <f t="shared" si="9"/>
        <v/>
      </c>
      <c r="I25" s="8" t="str">
        <f t="shared" si="10"/>
        <v/>
      </c>
      <c r="J25" s="271"/>
      <c r="K25" s="270"/>
      <c r="L25" s="162" t="str">
        <f t="shared" si="2"/>
        <v xml:space="preserve"> </v>
      </c>
      <c r="M25" s="163" t="str">
        <f t="shared" si="3"/>
        <v xml:space="preserve"> </v>
      </c>
      <c r="N25" s="164" t="str">
        <f t="shared" si="4"/>
        <v xml:space="preserve"> </v>
      </c>
      <c r="O25" s="314" t="str">
        <f t="shared" si="5"/>
        <v>No Jumper</v>
      </c>
      <c r="P25" s="140">
        <f t="shared" si="7"/>
        <v>0</v>
      </c>
      <c r="Q25" s="81" t="str">
        <f t="shared" si="6"/>
        <v/>
      </c>
      <c r="R25" s="81" t="str">
        <f t="shared" si="6"/>
        <v/>
      </c>
      <c r="S25" s="60">
        <f t="shared" si="8"/>
        <v>0</v>
      </c>
      <c r="T25" s="404"/>
      <c r="U25" s="446"/>
      <c r="V25" s="447"/>
      <c r="W25" s="448"/>
      <c r="X25" s="403"/>
      <c r="Y25" s="276"/>
      <c r="Z25" s="277"/>
      <c r="AA25" s="278"/>
    </row>
    <row r="26" spans="1:27" ht="9.9499999999999993" customHeight="1" x14ac:dyDescent="0.25">
      <c r="A26" s="403"/>
      <c r="B26" s="403"/>
      <c r="C26" s="407"/>
      <c r="D26" s="408"/>
      <c r="E26" s="470"/>
      <c r="F26" s="471"/>
      <c r="G26" s="471"/>
      <c r="H26" s="5" t="str">
        <f t="shared" si="9"/>
        <v/>
      </c>
      <c r="I26" s="8" t="str">
        <f t="shared" si="10"/>
        <v/>
      </c>
      <c r="J26" s="271"/>
      <c r="K26" s="270"/>
      <c r="L26" s="162" t="str">
        <f t="shared" si="2"/>
        <v xml:space="preserve"> </v>
      </c>
      <c r="M26" s="163" t="str">
        <f t="shared" si="3"/>
        <v xml:space="preserve"> </v>
      </c>
      <c r="N26" s="164" t="str">
        <f t="shared" si="4"/>
        <v xml:space="preserve"> </v>
      </c>
      <c r="O26" s="314" t="str">
        <f t="shared" si="5"/>
        <v>No Jumper</v>
      </c>
      <c r="P26" s="140">
        <f t="shared" si="7"/>
        <v>0</v>
      </c>
      <c r="Q26" s="81" t="str">
        <f t="shared" si="6"/>
        <v/>
      </c>
      <c r="R26" s="81" t="str">
        <f t="shared" si="6"/>
        <v/>
      </c>
      <c r="S26" s="60">
        <f t="shared" si="8"/>
        <v>0</v>
      </c>
      <c r="T26" s="404"/>
      <c r="U26" s="446"/>
      <c r="V26" s="447"/>
      <c r="W26" s="448"/>
      <c r="X26" s="403"/>
      <c r="Y26" s="276"/>
      <c r="Z26" s="277"/>
      <c r="AA26" s="278"/>
    </row>
    <row r="27" spans="1:27" ht="9.9499999999999993" customHeight="1" x14ac:dyDescent="0.25">
      <c r="A27" s="403"/>
      <c r="B27" s="403"/>
      <c r="C27" s="407"/>
      <c r="D27" s="408"/>
      <c r="E27" s="470"/>
      <c r="F27" s="471"/>
      <c r="G27" s="471"/>
      <c r="H27" s="31" t="str">
        <f t="shared" si="9"/>
        <v/>
      </c>
      <c r="I27" s="18" t="str">
        <f t="shared" si="10"/>
        <v/>
      </c>
      <c r="J27" s="269"/>
      <c r="K27" s="270"/>
      <c r="L27" s="162" t="str">
        <f t="shared" si="2"/>
        <v xml:space="preserve"> </v>
      </c>
      <c r="M27" s="163" t="str">
        <f t="shared" si="3"/>
        <v xml:space="preserve"> </v>
      </c>
      <c r="N27" s="164" t="str">
        <f t="shared" si="4"/>
        <v xml:space="preserve"> </v>
      </c>
      <c r="O27" s="314" t="str">
        <f t="shared" si="5"/>
        <v>No Jumper</v>
      </c>
      <c r="P27" s="140">
        <f t="shared" si="7"/>
        <v>0</v>
      </c>
      <c r="Q27" s="81" t="str">
        <f t="shared" si="6"/>
        <v/>
      </c>
      <c r="R27" s="81" t="str">
        <f t="shared" si="6"/>
        <v/>
      </c>
      <c r="S27" s="60">
        <f t="shared" si="8"/>
        <v>0</v>
      </c>
      <c r="T27" s="404"/>
      <c r="U27" s="446"/>
      <c r="V27" s="447"/>
      <c r="W27" s="448"/>
      <c r="X27" s="403"/>
      <c r="Y27" s="276"/>
      <c r="Z27" s="277"/>
      <c r="AA27" s="278"/>
    </row>
    <row r="28" spans="1:27" ht="9.9499999999999993" customHeight="1" x14ac:dyDescent="0.25">
      <c r="A28" s="403"/>
      <c r="B28" s="403"/>
      <c r="C28" s="407"/>
      <c r="D28" s="408"/>
      <c r="E28" s="470"/>
      <c r="F28" s="471"/>
      <c r="G28" s="471"/>
      <c r="H28" s="31" t="str">
        <f t="shared" si="9"/>
        <v/>
      </c>
      <c r="I28" s="18" t="str">
        <f t="shared" si="10"/>
        <v/>
      </c>
      <c r="J28" s="269"/>
      <c r="K28" s="270"/>
      <c r="L28" s="162" t="str">
        <f t="shared" si="2"/>
        <v xml:space="preserve"> </v>
      </c>
      <c r="M28" s="163" t="str">
        <f t="shared" si="3"/>
        <v xml:space="preserve"> </v>
      </c>
      <c r="N28" s="164" t="str">
        <f t="shared" si="4"/>
        <v xml:space="preserve"> </v>
      </c>
      <c r="O28" s="314" t="str">
        <f t="shared" si="5"/>
        <v>No Jumper</v>
      </c>
      <c r="P28" s="140">
        <f t="shared" si="7"/>
        <v>0</v>
      </c>
      <c r="Q28" s="81" t="str">
        <f t="shared" si="6"/>
        <v/>
      </c>
      <c r="R28" s="81" t="str">
        <f t="shared" si="6"/>
        <v/>
      </c>
      <c r="S28" s="60">
        <f t="shared" si="8"/>
        <v>0</v>
      </c>
      <c r="T28" s="404"/>
      <c r="U28" s="446"/>
      <c r="V28" s="447"/>
      <c r="W28" s="448"/>
      <c r="X28" s="403"/>
      <c r="Y28" s="276"/>
      <c r="Z28" s="277"/>
      <c r="AA28" s="278"/>
    </row>
    <row r="29" spans="1:27" ht="9.9499999999999993" customHeight="1" x14ac:dyDescent="0.25">
      <c r="A29" s="403"/>
      <c r="B29" s="403"/>
      <c r="C29" s="407"/>
      <c r="D29" s="408"/>
      <c r="E29" s="470"/>
      <c r="F29" s="471"/>
      <c r="G29" s="471"/>
      <c r="H29" s="32" t="str">
        <f t="shared" si="9"/>
        <v/>
      </c>
      <c r="I29" s="19" t="str">
        <f t="shared" si="10"/>
        <v/>
      </c>
      <c r="J29" s="269"/>
      <c r="K29" s="270"/>
      <c r="L29" s="162" t="str">
        <f t="shared" si="2"/>
        <v xml:space="preserve"> </v>
      </c>
      <c r="M29" s="163" t="str">
        <f t="shared" si="3"/>
        <v xml:space="preserve"> </v>
      </c>
      <c r="N29" s="164" t="str">
        <f t="shared" si="4"/>
        <v xml:space="preserve"> </v>
      </c>
      <c r="O29" s="314" t="str">
        <f t="shared" si="5"/>
        <v>No Jumper</v>
      </c>
      <c r="P29" s="140">
        <f t="shared" si="7"/>
        <v>0</v>
      </c>
      <c r="Q29" s="81" t="str">
        <f t="shared" si="6"/>
        <v/>
      </c>
      <c r="R29" s="81" t="str">
        <f t="shared" si="6"/>
        <v/>
      </c>
      <c r="S29" s="60">
        <f t="shared" si="8"/>
        <v>0</v>
      </c>
      <c r="T29" s="404"/>
      <c r="U29" s="446"/>
      <c r="V29" s="447"/>
      <c r="W29" s="448"/>
      <c r="X29" s="403"/>
      <c r="Y29" s="276"/>
      <c r="Z29" s="277"/>
      <c r="AA29" s="278"/>
    </row>
    <row r="30" spans="1:27" ht="9.9499999999999993" customHeight="1" thickBot="1" x14ac:dyDescent="0.3">
      <c r="A30" s="403"/>
      <c r="B30" s="403"/>
      <c r="C30" s="407"/>
      <c r="D30" s="408"/>
      <c r="E30" s="470"/>
      <c r="F30" s="471"/>
      <c r="G30" s="471"/>
      <c r="H30" s="31" t="str">
        <f t="shared" si="9"/>
        <v/>
      </c>
      <c r="I30" s="18" t="str">
        <f t="shared" si="10"/>
        <v/>
      </c>
      <c r="J30" s="269"/>
      <c r="K30" s="270"/>
      <c r="L30" s="162" t="str">
        <f t="shared" si="2"/>
        <v xml:space="preserve"> </v>
      </c>
      <c r="M30" s="163" t="str">
        <f t="shared" si="3"/>
        <v xml:space="preserve"> </v>
      </c>
      <c r="N30" s="164" t="str">
        <f t="shared" si="4"/>
        <v xml:space="preserve"> </v>
      </c>
      <c r="O30" s="314" t="str">
        <f t="shared" si="5"/>
        <v>No Jumper</v>
      </c>
      <c r="P30" s="140">
        <f t="shared" si="7"/>
        <v>0</v>
      </c>
      <c r="Q30" s="81" t="str">
        <f t="shared" si="6"/>
        <v/>
      </c>
      <c r="R30" s="81" t="str">
        <f t="shared" si="6"/>
        <v/>
      </c>
      <c r="S30" s="60">
        <f t="shared" si="8"/>
        <v>0</v>
      </c>
      <c r="T30" s="404"/>
      <c r="U30" s="449"/>
      <c r="V30" s="450"/>
      <c r="W30" s="451"/>
      <c r="X30" s="403"/>
      <c r="Y30" s="276"/>
      <c r="Z30" s="277"/>
      <c r="AA30" s="278"/>
    </row>
    <row r="31" spans="1:27" ht="9.9499999999999993" customHeight="1" x14ac:dyDescent="0.25">
      <c r="A31" s="403"/>
      <c r="B31" s="403"/>
      <c r="C31" s="407"/>
      <c r="D31" s="408"/>
      <c r="E31" s="470"/>
      <c r="F31" s="471"/>
      <c r="G31" s="471"/>
      <c r="H31" s="31" t="str">
        <f t="shared" si="9"/>
        <v/>
      </c>
      <c r="I31" s="18" t="str">
        <f t="shared" si="10"/>
        <v/>
      </c>
      <c r="J31" s="269"/>
      <c r="K31" s="270"/>
      <c r="L31" s="162" t="str">
        <f t="shared" si="2"/>
        <v xml:space="preserve"> </v>
      </c>
      <c r="M31" s="163" t="str">
        <f t="shared" si="3"/>
        <v xml:space="preserve"> </v>
      </c>
      <c r="N31" s="164" t="str">
        <f t="shared" si="4"/>
        <v xml:space="preserve"> </v>
      </c>
      <c r="O31" s="314" t="str">
        <f t="shared" si="5"/>
        <v>No Jumper</v>
      </c>
      <c r="P31" s="140">
        <f t="shared" si="7"/>
        <v>0</v>
      </c>
      <c r="Q31" s="81" t="str">
        <f t="shared" si="6"/>
        <v/>
      </c>
      <c r="R31" s="81" t="str">
        <f t="shared" si="6"/>
        <v/>
      </c>
      <c r="S31" s="60">
        <f t="shared" si="8"/>
        <v>0</v>
      </c>
      <c r="T31" s="404"/>
      <c r="U31" s="398"/>
      <c r="V31" s="398"/>
      <c r="W31" s="398"/>
      <c r="X31" s="403"/>
      <c r="Y31" s="276"/>
      <c r="Z31" s="277"/>
      <c r="AA31" s="278"/>
    </row>
    <row r="32" spans="1:27" ht="9.9499999999999993" customHeight="1" x14ac:dyDescent="0.25">
      <c r="A32" s="403"/>
      <c r="B32" s="403"/>
      <c r="C32" s="407"/>
      <c r="D32" s="408"/>
      <c r="E32" s="470"/>
      <c r="F32" s="471"/>
      <c r="G32" s="471"/>
      <c r="H32" s="31" t="str">
        <f t="shared" si="9"/>
        <v/>
      </c>
      <c r="I32" s="18" t="str">
        <f t="shared" si="10"/>
        <v/>
      </c>
      <c r="J32" s="269"/>
      <c r="K32" s="270"/>
      <c r="L32" s="162" t="str">
        <f t="shared" si="2"/>
        <v xml:space="preserve"> </v>
      </c>
      <c r="M32" s="163" t="str">
        <f t="shared" si="3"/>
        <v xml:space="preserve"> </v>
      </c>
      <c r="N32" s="164" t="str">
        <f t="shared" si="4"/>
        <v xml:space="preserve"> </v>
      </c>
      <c r="O32" s="314" t="str">
        <f t="shared" si="5"/>
        <v>No Jumper</v>
      </c>
      <c r="P32" s="140">
        <f t="shared" si="7"/>
        <v>0</v>
      </c>
      <c r="Q32" s="81" t="str">
        <f t="shared" si="6"/>
        <v/>
      </c>
      <c r="R32" s="81" t="str">
        <f t="shared" si="6"/>
        <v/>
      </c>
      <c r="S32" s="60">
        <f t="shared" si="8"/>
        <v>0</v>
      </c>
      <c r="T32" s="404"/>
      <c r="U32" s="401"/>
      <c r="V32" s="401"/>
      <c r="W32" s="401"/>
      <c r="X32" s="403"/>
      <c r="Y32" s="276"/>
      <c r="Z32" s="277"/>
      <c r="AA32" s="278"/>
    </row>
    <row r="33" spans="1:28" ht="9.9499999999999993" customHeight="1" x14ac:dyDescent="0.25">
      <c r="A33" s="403"/>
      <c r="B33" s="403"/>
      <c r="C33" s="407"/>
      <c r="D33" s="408"/>
      <c r="E33" s="470"/>
      <c r="F33" s="471"/>
      <c r="G33" s="471"/>
      <c r="H33" s="32" t="str">
        <f t="shared" si="9"/>
        <v/>
      </c>
      <c r="I33" s="19" t="str">
        <f t="shared" si="10"/>
        <v/>
      </c>
      <c r="J33" s="269"/>
      <c r="K33" s="270"/>
      <c r="L33" s="162" t="str">
        <f t="shared" si="2"/>
        <v xml:space="preserve"> </v>
      </c>
      <c r="M33" s="163" t="str">
        <f t="shared" si="3"/>
        <v xml:space="preserve"> </v>
      </c>
      <c r="N33" s="164" t="str">
        <f t="shared" si="4"/>
        <v xml:space="preserve"> </v>
      </c>
      <c r="O33" s="314" t="str">
        <f t="shared" si="5"/>
        <v>No Jumper</v>
      </c>
      <c r="P33" s="140">
        <f t="shared" si="7"/>
        <v>0</v>
      </c>
      <c r="Q33" s="81" t="str">
        <f t="shared" si="6"/>
        <v/>
      </c>
      <c r="R33" s="81" t="str">
        <f t="shared" si="6"/>
        <v/>
      </c>
      <c r="S33" s="60">
        <f t="shared" si="8"/>
        <v>0</v>
      </c>
      <c r="T33" s="404"/>
      <c r="U33" s="401"/>
      <c r="V33" s="401"/>
      <c r="W33" s="401"/>
      <c r="X33" s="403"/>
      <c r="Y33" s="276"/>
      <c r="Z33" s="277"/>
      <c r="AA33" s="278"/>
    </row>
    <row r="34" spans="1:28" ht="9.9499999999999993" customHeight="1" thickBot="1" x14ac:dyDescent="0.3">
      <c r="A34" s="403"/>
      <c r="B34" s="403"/>
      <c r="C34" s="407"/>
      <c r="D34" s="408"/>
      <c r="E34" s="472"/>
      <c r="F34" s="473"/>
      <c r="G34" s="473"/>
      <c r="H34" s="7" t="str">
        <f t="shared" si="9"/>
        <v/>
      </c>
      <c r="I34" s="9" t="str">
        <f t="shared" si="10"/>
        <v/>
      </c>
      <c r="J34" s="285"/>
      <c r="K34" s="274"/>
      <c r="L34" s="165" t="str">
        <f t="shared" si="2"/>
        <v xml:space="preserve"> </v>
      </c>
      <c r="M34" s="166" t="str">
        <f t="shared" si="3"/>
        <v xml:space="preserve"> </v>
      </c>
      <c r="N34" s="167" t="str">
        <f t="shared" si="4"/>
        <v xml:space="preserve"> </v>
      </c>
      <c r="O34" s="315" t="str">
        <f t="shared" si="5"/>
        <v>No Jumper</v>
      </c>
      <c r="P34" s="141">
        <f t="shared" si="7"/>
        <v>0</v>
      </c>
      <c r="Q34" s="83" t="str">
        <f t="shared" si="6"/>
        <v/>
      </c>
      <c r="R34" s="83" t="str">
        <f t="shared" si="6"/>
        <v/>
      </c>
      <c r="S34" s="65">
        <f t="shared" si="8"/>
        <v>0</v>
      </c>
      <c r="T34" s="404"/>
      <c r="U34" s="401"/>
      <c r="V34" s="401"/>
      <c r="W34" s="401"/>
      <c r="X34" s="403"/>
      <c r="Y34" s="279"/>
      <c r="Z34" s="280"/>
      <c r="AA34" s="281"/>
    </row>
    <row r="35" spans="1:28" ht="9.9499999999999993" customHeight="1" x14ac:dyDescent="0.25">
      <c r="A35" s="403"/>
      <c r="B35" s="403"/>
      <c r="C35" s="407"/>
      <c r="D35" s="408"/>
      <c r="E35" s="440" t="s">
        <v>7</v>
      </c>
      <c r="F35" s="441"/>
      <c r="G35" s="144">
        <v>1</v>
      </c>
      <c r="H35" s="90" t="str">
        <f>IFERROR(VLOOKUP($G35,$O$3:$S$34,3,0),"")</f>
        <v>Jamie  Flowerday</v>
      </c>
      <c r="I35" s="208" t="str">
        <f>IFERROR(VLOOKUP($G35,$O$3:$S$34,4,0),"")</f>
        <v>Hitchin Boys School</v>
      </c>
      <c r="J35" s="91">
        <f>IFERROR(VLOOKUP($G35,$O$3:$S$34,5,0),"")</f>
        <v>232</v>
      </c>
      <c r="K35" s="100">
        <f t="shared" ref="K35:K46" si="11">IFERROR(VLOOKUP($G35,$O$3:$S$34,2,0),0)</f>
        <v>1.66</v>
      </c>
      <c r="L35" s="174" t="str">
        <f t="shared" si="2"/>
        <v xml:space="preserve"> </v>
      </c>
      <c r="M35" s="178" t="str">
        <f t="shared" si="3"/>
        <v xml:space="preserve"> </v>
      </c>
      <c r="N35" s="181" t="str">
        <f t="shared" si="4"/>
        <v xml:space="preserve"> </v>
      </c>
      <c r="O35" s="435" t="s">
        <v>29</v>
      </c>
      <c r="P35" s="142"/>
      <c r="Q35" s="27"/>
      <c r="R35" s="27"/>
      <c r="S35" s="27"/>
      <c r="T35" s="404"/>
      <c r="U35" s="401"/>
      <c r="V35" s="401"/>
      <c r="W35" s="401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07"/>
      <c r="D36" s="408"/>
      <c r="E36" s="442"/>
      <c r="F36" s="443"/>
      <c r="G36" s="145">
        <v>2</v>
      </c>
      <c r="H36" s="149" t="str">
        <f t="shared" ref="H36:H46" si="12">IFERROR(VLOOKUP($G36,$O$3:$S$34,3,0),"")</f>
        <v>Jack  Radclyffe</v>
      </c>
      <c r="I36" s="211" t="str">
        <f t="shared" ref="I36:I46" si="13">IFERROR(VLOOKUP($G36,$O$3:$S$34,4,0),"")</f>
        <v>Berkhamsted</v>
      </c>
      <c r="J36" s="94">
        <f t="shared" ref="J36:J46" si="14">IFERROR(VLOOKUP($G36,$O$3:$S$34,5,0),"")</f>
        <v>109</v>
      </c>
      <c r="K36" s="147">
        <f t="shared" si="11"/>
        <v>1.63</v>
      </c>
      <c r="L36" s="175" t="str">
        <f t="shared" si="2"/>
        <v xml:space="preserve"> </v>
      </c>
      <c r="M36" s="179" t="str">
        <f t="shared" si="3"/>
        <v xml:space="preserve"> </v>
      </c>
      <c r="N36" s="182" t="str">
        <f t="shared" si="4"/>
        <v xml:space="preserve"> </v>
      </c>
      <c r="O36" s="435"/>
      <c r="P36" s="142"/>
      <c r="Q36" s="27"/>
      <c r="R36" s="27"/>
      <c r="S36" s="27"/>
      <c r="T36" s="404"/>
      <c r="U36" s="401"/>
      <c r="V36" s="401"/>
      <c r="W36" s="401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07"/>
      <c r="D37" s="408"/>
      <c r="E37" s="442"/>
      <c r="F37" s="443"/>
      <c r="G37" s="146">
        <v>3</v>
      </c>
      <c r="H37" s="96" t="str">
        <f t="shared" si="12"/>
        <v>Rian Shah</v>
      </c>
      <c r="I37" s="212" t="str">
        <f t="shared" si="13"/>
        <v>Dame Alice Owens</v>
      </c>
      <c r="J37" s="95">
        <f t="shared" si="14"/>
        <v>156</v>
      </c>
      <c r="K37" s="148">
        <f t="shared" si="11"/>
        <v>1.6</v>
      </c>
      <c r="L37" s="176" t="str">
        <f t="shared" si="2"/>
        <v xml:space="preserve"> </v>
      </c>
      <c r="M37" s="180" t="str">
        <f t="shared" si="3"/>
        <v xml:space="preserve"> </v>
      </c>
      <c r="N37" s="183" t="str">
        <f t="shared" si="4"/>
        <v xml:space="preserve"> </v>
      </c>
      <c r="O37" s="436"/>
      <c r="P37" s="142"/>
      <c r="Q37" s="27"/>
      <c r="R37" s="27"/>
      <c r="S37" s="27"/>
      <c r="T37" s="404"/>
      <c r="U37" s="401"/>
      <c r="V37" s="401"/>
      <c r="W37" s="401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07"/>
      <c r="D38" s="408"/>
      <c r="E38" s="442"/>
      <c r="F38" s="443"/>
      <c r="G38" s="71">
        <v>4</v>
      </c>
      <c r="H38" s="150" t="str">
        <f t="shared" si="12"/>
        <v>Jude Powell</v>
      </c>
      <c r="I38" s="59" t="str">
        <f t="shared" si="13"/>
        <v>St Clement Danes</v>
      </c>
      <c r="J38" s="56">
        <f t="shared" si="14"/>
        <v>528</v>
      </c>
      <c r="K38" s="3">
        <f t="shared" si="11"/>
        <v>1.54</v>
      </c>
      <c r="L38" s="162" t="str">
        <f t="shared" si="2"/>
        <v xml:space="preserve"> </v>
      </c>
      <c r="M38" s="163" t="str">
        <f t="shared" si="3"/>
        <v xml:space="preserve"> </v>
      </c>
      <c r="N38" s="164" t="str">
        <f t="shared" si="4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01"/>
      <c r="V38" s="401"/>
      <c r="W38" s="401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07"/>
      <c r="D39" s="408"/>
      <c r="E39" s="442"/>
      <c r="F39" s="443"/>
      <c r="G39" s="71">
        <v>5</v>
      </c>
      <c r="H39" s="150" t="str">
        <f t="shared" si="12"/>
        <v>Jakub Nestorovski</v>
      </c>
      <c r="I39" s="59" t="str">
        <f t="shared" si="13"/>
        <v>Unknown</v>
      </c>
      <c r="J39" s="56">
        <f t="shared" si="14"/>
        <v>93</v>
      </c>
      <c r="K39" s="3">
        <f t="shared" si="11"/>
        <v>1.54</v>
      </c>
      <c r="L39" s="162" t="str">
        <f t="shared" si="2"/>
        <v xml:space="preserve"> </v>
      </c>
      <c r="M39" s="163" t="str">
        <f t="shared" si="3"/>
        <v xml:space="preserve"> </v>
      </c>
      <c r="N39" s="164" t="str">
        <f t="shared" si="4"/>
        <v xml:space="preserve"> </v>
      </c>
      <c r="O39" s="432"/>
      <c r="P39" s="142"/>
      <c r="Q39" s="27"/>
      <c r="R39" s="27"/>
      <c r="S39" s="27"/>
      <c r="T39" s="404"/>
      <c r="U39" s="401"/>
      <c r="V39" s="401"/>
      <c r="W39" s="401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07"/>
      <c r="D40" s="408"/>
      <c r="E40" s="442"/>
      <c r="F40" s="443"/>
      <c r="G40" s="71">
        <v>6</v>
      </c>
      <c r="H40" s="150" t="str">
        <f t="shared" si="12"/>
        <v>Haydan London</v>
      </c>
      <c r="I40" s="59" t="str">
        <f t="shared" si="13"/>
        <v xml:space="preserve">Aldenham School </v>
      </c>
      <c r="J40" s="56">
        <f t="shared" si="14"/>
        <v>11</v>
      </c>
      <c r="K40" s="3">
        <f t="shared" si="11"/>
        <v>1.49</v>
      </c>
      <c r="L40" s="162" t="str">
        <f t="shared" si="2"/>
        <v xml:space="preserve"> </v>
      </c>
      <c r="M40" s="163" t="str">
        <f t="shared" si="3"/>
        <v xml:space="preserve"> </v>
      </c>
      <c r="N40" s="164" t="str">
        <f t="shared" si="4"/>
        <v xml:space="preserve"> </v>
      </c>
      <c r="O40" s="432"/>
      <c r="P40" s="142"/>
      <c r="Q40" s="27"/>
      <c r="R40" s="27"/>
      <c r="S40" s="27"/>
      <c r="T40" s="404"/>
      <c r="U40" s="401"/>
      <c r="V40" s="401"/>
      <c r="W40" s="401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07"/>
      <c r="D41" s="408"/>
      <c r="E41" s="442"/>
      <c r="F41" s="443"/>
      <c r="G41" s="71">
        <v>7</v>
      </c>
      <c r="H41" s="150" t="str">
        <f t="shared" si="12"/>
        <v>Christian  Artimati</v>
      </c>
      <c r="I41" s="59" t="str">
        <f t="shared" si="13"/>
        <v>St Clement Danes</v>
      </c>
      <c r="J41" s="56">
        <f t="shared" si="14"/>
        <v>507</v>
      </c>
      <c r="K41" s="3">
        <f t="shared" si="11"/>
        <v>1.49</v>
      </c>
      <c r="L41" s="162" t="str">
        <f t="shared" si="2"/>
        <v xml:space="preserve"> </v>
      </c>
      <c r="M41" s="163" t="str">
        <f t="shared" si="3"/>
        <v xml:space="preserve"> </v>
      </c>
      <c r="N41" s="164" t="str">
        <f t="shared" si="4"/>
        <v xml:space="preserve"> </v>
      </c>
      <c r="O41" s="432"/>
      <c r="P41" s="142"/>
      <c r="Q41" s="27"/>
      <c r="R41" s="27"/>
      <c r="S41" s="27"/>
      <c r="T41" s="404"/>
      <c r="U41" s="401"/>
      <c r="V41" s="401"/>
      <c r="W41" s="401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09"/>
      <c r="D42" s="410"/>
      <c r="E42" s="442"/>
      <c r="F42" s="443"/>
      <c r="G42" s="71">
        <v>8</v>
      </c>
      <c r="H42" s="150" t="str">
        <f t="shared" si="12"/>
        <v>AJ McGregor</v>
      </c>
      <c r="I42" s="59" t="str">
        <f t="shared" si="13"/>
        <v>Sandringham</v>
      </c>
      <c r="J42" s="56">
        <f t="shared" si="14"/>
        <v>441</v>
      </c>
      <c r="K42" s="3">
        <f t="shared" si="11"/>
        <v>1.44</v>
      </c>
      <c r="L42" s="162" t="str">
        <f t="shared" si="2"/>
        <v xml:space="preserve"> </v>
      </c>
      <c r="M42" s="163" t="str">
        <f t="shared" si="3"/>
        <v xml:space="preserve"> </v>
      </c>
      <c r="N42" s="164" t="str">
        <f t="shared" si="4"/>
        <v xml:space="preserve"> </v>
      </c>
      <c r="O42" s="432"/>
      <c r="P42" s="142"/>
      <c r="Q42" s="27"/>
      <c r="R42" s="27"/>
      <c r="S42" s="27"/>
      <c r="T42" s="404"/>
      <c r="U42" s="401"/>
      <c r="V42" s="401"/>
      <c r="W42" s="401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71">
        <v>9</v>
      </c>
      <c r="H43" s="150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2" t="str">
        <f t="shared" si="2"/>
        <v xml:space="preserve"> </v>
      </c>
      <c r="M43" s="163" t="str">
        <f t="shared" si="3"/>
        <v xml:space="preserve"> </v>
      </c>
      <c r="N43" s="164" t="str">
        <f t="shared" si="4"/>
        <v xml:space="preserve"> </v>
      </c>
      <c r="O43" s="432"/>
      <c r="P43" s="142"/>
      <c r="T43" s="404"/>
      <c r="U43" s="401"/>
      <c r="V43" s="401"/>
      <c r="W43" s="401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2">
        <v>1.83</v>
      </c>
      <c r="E44" s="442"/>
      <c r="F44" s="443"/>
      <c r="G44" s="71">
        <v>10</v>
      </c>
      <c r="H44" s="150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2" t="str">
        <f t="shared" si="2"/>
        <v xml:space="preserve"> </v>
      </c>
      <c r="M44" s="163" t="str">
        <f t="shared" si="3"/>
        <v xml:space="preserve"> </v>
      </c>
      <c r="N44" s="164" t="str">
        <f t="shared" si="4"/>
        <v xml:space="preserve"> </v>
      </c>
      <c r="O44" s="432"/>
      <c r="P44" s="142"/>
      <c r="T44" s="404"/>
      <c r="U44" s="401"/>
      <c r="V44" s="401"/>
      <c r="W44" s="401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3">
        <v>1.78</v>
      </c>
      <c r="E45" s="442"/>
      <c r="F45" s="443"/>
      <c r="G45" s="71">
        <v>11</v>
      </c>
      <c r="H45" s="150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2" t="str">
        <f t="shared" si="2"/>
        <v xml:space="preserve"> </v>
      </c>
      <c r="M45" s="163" t="str">
        <f t="shared" si="3"/>
        <v xml:space="preserve"> </v>
      </c>
      <c r="N45" s="164" t="str">
        <f t="shared" si="4"/>
        <v xml:space="preserve"> </v>
      </c>
      <c r="O45" s="432"/>
      <c r="P45" s="142"/>
      <c r="T45" s="404"/>
      <c r="U45" s="401"/>
      <c r="V45" s="401"/>
      <c r="W45" s="401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4">
        <v>1.72</v>
      </c>
      <c r="E46" s="444"/>
      <c r="F46" s="445"/>
      <c r="G46" s="72">
        <v>12</v>
      </c>
      <c r="H46" s="151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5" t="str">
        <f t="shared" si="2"/>
        <v xml:space="preserve"> </v>
      </c>
      <c r="M46" s="166" t="str">
        <f t="shared" si="3"/>
        <v xml:space="preserve"> </v>
      </c>
      <c r="N46" s="167" t="str">
        <f t="shared" si="4"/>
        <v xml:space="preserve"> </v>
      </c>
      <c r="O46" s="433"/>
      <c r="P46" s="142"/>
      <c r="T46" s="404"/>
      <c r="U46" s="401"/>
      <c r="V46" s="401"/>
      <c r="W46" s="401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>
        <v>93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4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  <mergeCell ref="U28:W30"/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</mergeCells>
  <conditionalFormatting sqref="O3:O34">
    <cfRule type="cellIs" dxfId="35" priority="4" operator="between">
      <formula>2.9</formula>
      <formula>3.1</formula>
    </cfRule>
    <cfRule type="cellIs" dxfId="34" priority="5" operator="between">
      <formula>1.9</formula>
      <formula>2.1</formula>
    </cfRule>
    <cfRule type="cellIs" dxfId="33" priority="6" operator="between">
      <formula>0.9</formula>
      <formula>1.1</formula>
    </cfRule>
  </conditionalFormatting>
  <conditionalFormatting sqref="G35:G46">
    <cfRule type="cellIs" dxfId="32" priority="1" operator="between">
      <formula>2.9</formula>
      <formula>3.1</formula>
    </cfRule>
    <cfRule type="cellIs" dxfId="31" priority="2" operator="between">
      <formula>1.9</formula>
      <formula>2.1</formula>
    </cfRule>
    <cfRule type="cellIs" dxfId="30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2" customWidth="1"/>
    <col min="14" max="14" width="6.7109375" style="44" customWidth="1"/>
    <col min="15" max="15" width="12" style="44" customWidth="1"/>
    <col min="16" max="16" width="16" style="143" hidden="1" customWidth="1"/>
    <col min="17" max="18" width="8" style="47" hidden="1" customWidth="1"/>
    <col min="19" max="19" width="8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5.7109375" style="44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05" t="s">
        <v>30</v>
      </c>
      <c r="D2" s="406"/>
      <c r="E2" s="437" t="s">
        <v>2</v>
      </c>
      <c r="F2" s="438"/>
      <c r="G2" s="439"/>
      <c r="H2" s="77" t="s">
        <v>1</v>
      </c>
      <c r="I2" s="79" t="s">
        <v>39</v>
      </c>
      <c r="J2" s="74" t="s">
        <v>8</v>
      </c>
      <c r="K2" s="74" t="s">
        <v>35</v>
      </c>
      <c r="L2" s="168" t="s">
        <v>15</v>
      </c>
      <c r="M2" s="158" t="s">
        <v>17</v>
      </c>
      <c r="N2" s="157" t="s">
        <v>16</v>
      </c>
      <c r="O2" s="78" t="s">
        <v>5</v>
      </c>
      <c r="P2" s="437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07"/>
      <c r="D3" s="408"/>
      <c r="E3" s="468" t="s">
        <v>7</v>
      </c>
      <c r="F3" s="469"/>
      <c r="G3" s="469"/>
      <c r="H3" s="43" t="str">
        <f t="shared" ref="H3" si="0">IFERROR(VLOOKUP($J3,$Y$2:$AB$34,2,0),"")</f>
        <v>Issa Phillips-Pope</v>
      </c>
      <c r="I3" s="206" t="str">
        <f t="shared" ref="I3" si="1">IFERROR(VLOOKUP($J3,$Y$2:$AB$34,3,0),"")</f>
        <v>St Clement Danes</v>
      </c>
      <c r="J3" s="267">
        <v>529</v>
      </c>
      <c r="K3" s="268">
        <v>2.7</v>
      </c>
      <c r="L3" s="159" t="str">
        <f t="shared" ref="L3:L46" si="2">IF($K3=$D$44,"Equal",IF($K3&gt;=$D$44,IF($K3&gt;0,"NEW","" )," "))</f>
        <v xml:space="preserve"> </v>
      </c>
      <c r="M3" s="160" t="str">
        <f t="shared" ref="M3:M46" si="3">IF($K3&gt;=$D$45,IF($K3&gt;0,"YES","" )," ")</f>
        <v xml:space="preserve"> </v>
      </c>
      <c r="N3" s="161" t="str">
        <f t="shared" ref="N3:N46" si="4">IF($K3&gt;=$D$46,IF($K3&gt;0,"YES","" )," ")</f>
        <v xml:space="preserve"> </v>
      </c>
      <c r="O3" s="313">
        <f>IF(K3&gt;0,RANK(K3,$K$3:$K$34,0),"No Jumper")</f>
        <v>1</v>
      </c>
      <c r="P3" s="139">
        <f>K3</f>
        <v>2.7</v>
      </c>
      <c r="Q3" s="82" t="str">
        <f t="shared" ref="Q3:R34" si="5">H3</f>
        <v>Issa Phillips-Pope</v>
      </c>
      <c r="R3" s="82" t="str">
        <f t="shared" si="5"/>
        <v>St Clement Danes</v>
      </c>
      <c r="S3" s="55">
        <f>J3</f>
        <v>529</v>
      </c>
      <c r="T3" s="404"/>
      <c r="U3" s="462"/>
      <c r="V3" s="463"/>
      <c r="W3" s="464"/>
      <c r="X3" s="403"/>
      <c r="Y3" s="276">
        <v>529</v>
      </c>
      <c r="Z3" s="277" t="s">
        <v>253</v>
      </c>
      <c r="AA3" s="278" t="s">
        <v>87</v>
      </c>
    </row>
    <row r="4" spans="1:27" ht="9.9499999999999993" customHeight="1" x14ac:dyDescent="0.25">
      <c r="A4" s="403"/>
      <c r="B4" s="403"/>
      <c r="C4" s="407"/>
      <c r="D4" s="408"/>
      <c r="E4" s="470"/>
      <c r="F4" s="471"/>
      <c r="G4" s="471"/>
      <c r="H4" s="31" t="str">
        <f>IFERROR(VLOOKUP($J4,$Y$2:$AB$34,2,0),"")</f>
        <v>Isaac Van den Burgh</v>
      </c>
      <c r="I4" s="18" t="str">
        <f>IFERROR(VLOOKUP($J4,$Y$2:$AB$34,3,0),"")</f>
        <v>St Clement Danes</v>
      </c>
      <c r="J4" s="269">
        <v>548</v>
      </c>
      <c r="K4" s="270">
        <v>2.6</v>
      </c>
      <c r="L4" s="162" t="str">
        <f t="shared" si="2"/>
        <v xml:space="preserve"> </v>
      </c>
      <c r="M4" s="163" t="str">
        <f t="shared" si="3"/>
        <v xml:space="preserve"> </v>
      </c>
      <c r="N4" s="164" t="str">
        <f t="shared" si="4"/>
        <v xml:space="preserve"> </v>
      </c>
      <c r="O4" s="314">
        <f t="shared" ref="O4:O34" si="6">IF(K4&gt;0,RANK(K4,$K$3:$K$34,0),"No Jumper")</f>
        <v>2</v>
      </c>
      <c r="P4" s="140">
        <f t="shared" ref="P4:P34" si="7">K4</f>
        <v>2.6</v>
      </c>
      <c r="Q4" s="81" t="str">
        <f t="shared" si="5"/>
        <v>Isaac Van den Burgh</v>
      </c>
      <c r="R4" s="81" t="str">
        <f t="shared" si="5"/>
        <v>St Clement Danes</v>
      </c>
      <c r="S4" s="60">
        <f t="shared" ref="S4:S34" si="8">J4</f>
        <v>548</v>
      </c>
      <c r="T4" s="404"/>
      <c r="U4" s="452" t="s">
        <v>20</v>
      </c>
      <c r="V4" s="453"/>
      <c r="W4" s="454"/>
      <c r="X4" s="403"/>
      <c r="Y4" s="276">
        <v>548</v>
      </c>
      <c r="Z4" s="277" t="s">
        <v>255</v>
      </c>
      <c r="AA4" s="278" t="s">
        <v>87</v>
      </c>
    </row>
    <row r="5" spans="1:27" ht="9.9499999999999993" customHeight="1" x14ac:dyDescent="0.25">
      <c r="A5" s="403"/>
      <c r="B5" s="403"/>
      <c r="C5" s="407"/>
      <c r="D5" s="408"/>
      <c r="E5" s="470"/>
      <c r="F5" s="471"/>
      <c r="G5" s="471"/>
      <c r="H5" s="31" t="str">
        <f t="shared" ref="H5:H34" si="9">IFERROR(VLOOKUP($J5,$Y$2:$AB$34,2,0),"")</f>
        <v>Connor Witney</v>
      </c>
      <c r="I5" s="18" t="str">
        <f t="shared" ref="I5:I34" si="10">IFERROR(VLOOKUP($J5,$Y$2:$AB$34,3,0),"")</f>
        <v>The Adeyfield Academy</v>
      </c>
      <c r="J5" s="269">
        <v>677</v>
      </c>
      <c r="K5" s="270">
        <v>2.25</v>
      </c>
      <c r="L5" s="162" t="str">
        <f t="shared" si="2"/>
        <v xml:space="preserve"> </v>
      </c>
      <c r="M5" s="163" t="str">
        <f t="shared" si="3"/>
        <v xml:space="preserve"> </v>
      </c>
      <c r="N5" s="164" t="str">
        <f t="shared" si="4"/>
        <v xml:space="preserve"> </v>
      </c>
      <c r="O5" s="314">
        <f t="shared" si="6"/>
        <v>4</v>
      </c>
      <c r="P5" s="140">
        <f t="shared" si="7"/>
        <v>2.25</v>
      </c>
      <c r="Q5" s="81" t="str">
        <f t="shared" si="5"/>
        <v>Connor Witney</v>
      </c>
      <c r="R5" s="81" t="str">
        <f t="shared" si="5"/>
        <v>The Adeyfield Academy</v>
      </c>
      <c r="S5" s="60">
        <f t="shared" si="8"/>
        <v>677</v>
      </c>
      <c r="T5" s="404"/>
      <c r="U5" s="455"/>
      <c r="V5" s="456"/>
      <c r="W5" s="457"/>
      <c r="X5" s="403"/>
      <c r="Y5" s="276">
        <v>581</v>
      </c>
      <c r="Z5" s="277" t="s">
        <v>252</v>
      </c>
      <c r="AA5" s="278" t="s">
        <v>88</v>
      </c>
    </row>
    <row r="6" spans="1:27" ht="9.9499999999999993" customHeight="1" x14ac:dyDescent="0.25">
      <c r="A6" s="403"/>
      <c r="B6" s="403"/>
      <c r="C6" s="407"/>
      <c r="D6" s="408"/>
      <c r="E6" s="470"/>
      <c r="F6" s="471"/>
      <c r="G6" s="471"/>
      <c r="H6" s="31" t="str">
        <f t="shared" si="9"/>
        <v>Henry Ashton</v>
      </c>
      <c r="I6" s="18" t="str">
        <f t="shared" si="10"/>
        <v>The Hemel Hempstead School</v>
      </c>
      <c r="J6" s="269">
        <v>688</v>
      </c>
      <c r="K6" s="270">
        <v>2.6</v>
      </c>
      <c r="L6" s="162" t="str">
        <f t="shared" si="2"/>
        <v xml:space="preserve"> </v>
      </c>
      <c r="M6" s="163" t="str">
        <f t="shared" si="3"/>
        <v xml:space="preserve"> </v>
      </c>
      <c r="N6" s="164" t="str">
        <f t="shared" si="4"/>
        <v xml:space="preserve"> </v>
      </c>
      <c r="O6" s="314">
        <v>3</v>
      </c>
      <c r="P6" s="140">
        <f t="shared" si="7"/>
        <v>2.6</v>
      </c>
      <c r="Q6" s="81" t="str">
        <f t="shared" si="5"/>
        <v>Henry Ashton</v>
      </c>
      <c r="R6" s="81" t="str">
        <f t="shared" si="5"/>
        <v>The Hemel Hempstead School</v>
      </c>
      <c r="S6" s="60">
        <f t="shared" si="8"/>
        <v>688</v>
      </c>
      <c r="T6" s="404"/>
      <c r="U6" s="455"/>
      <c r="V6" s="456"/>
      <c r="W6" s="457"/>
      <c r="X6" s="403"/>
      <c r="Y6" s="276">
        <v>677</v>
      </c>
      <c r="Z6" s="277" t="s">
        <v>256</v>
      </c>
      <c r="AA6" s="278" t="s">
        <v>43</v>
      </c>
    </row>
    <row r="7" spans="1:27" ht="9.9499999999999993" customHeight="1" x14ac:dyDescent="0.25">
      <c r="A7" s="403"/>
      <c r="B7" s="403"/>
      <c r="C7" s="407"/>
      <c r="D7" s="408"/>
      <c r="E7" s="470"/>
      <c r="F7" s="471"/>
      <c r="G7" s="471"/>
      <c r="H7" s="31" t="str">
        <f t="shared" si="9"/>
        <v/>
      </c>
      <c r="I7" s="18" t="str">
        <f t="shared" si="10"/>
        <v/>
      </c>
      <c r="J7" s="269"/>
      <c r="K7" s="270"/>
      <c r="L7" s="162" t="str">
        <f t="shared" si="2"/>
        <v xml:space="preserve"> </v>
      </c>
      <c r="M7" s="163" t="str">
        <f t="shared" si="3"/>
        <v xml:space="preserve"> </v>
      </c>
      <c r="N7" s="164" t="str">
        <f t="shared" si="4"/>
        <v xml:space="preserve"> </v>
      </c>
      <c r="O7" s="314" t="str">
        <f t="shared" si="6"/>
        <v>No Jumper</v>
      </c>
      <c r="P7" s="140">
        <f t="shared" si="7"/>
        <v>0</v>
      </c>
      <c r="Q7" s="81" t="str">
        <f t="shared" si="5"/>
        <v/>
      </c>
      <c r="R7" s="81" t="str">
        <f t="shared" si="5"/>
        <v/>
      </c>
      <c r="S7" s="60">
        <f t="shared" si="8"/>
        <v>0</v>
      </c>
      <c r="T7" s="404"/>
      <c r="U7" s="452" t="s">
        <v>72</v>
      </c>
      <c r="V7" s="453"/>
      <c r="W7" s="454"/>
      <c r="X7" s="403"/>
      <c r="Y7" s="276">
        <v>688</v>
      </c>
      <c r="Z7" s="277" t="s">
        <v>257</v>
      </c>
      <c r="AA7" s="278" t="s">
        <v>53</v>
      </c>
    </row>
    <row r="8" spans="1:27" ht="9.9499999999999993" customHeight="1" x14ac:dyDescent="0.25">
      <c r="A8" s="403"/>
      <c r="B8" s="403"/>
      <c r="C8" s="407"/>
      <c r="D8" s="408"/>
      <c r="E8" s="470"/>
      <c r="F8" s="471"/>
      <c r="G8" s="471"/>
      <c r="H8" s="31" t="str">
        <f t="shared" si="9"/>
        <v/>
      </c>
      <c r="I8" s="18" t="str">
        <f t="shared" si="10"/>
        <v/>
      </c>
      <c r="J8" s="269"/>
      <c r="K8" s="270"/>
      <c r="L8" s="162" t="str">
        <f t="shared" si="2"/>
        <v xml:space="preserve"> </v>
      </c>
      <c r="M8" s="163" t="str">
        <f t="shared" si="3"/>
        <v xml:space="preserve"> </v>
      </c>
      <c r="N8" s="164" t="str">
        <f t="shared" si="4"/>
        <v xml:space="preserve"> </v>
      </c>
      <c r="O8" s="314" t="str">
        <f t="shared" si="6"/>
        <v>No Jumper</v>
      </c>
      <c r="P8" s="140">
        <f t="shared" si="7"/>
        <v>0</v>
      </c>
      <c r="Q8" s="81" t="str">
        <f t="shared" si="5"/>
        <v/>
      </c>
      <c r="R8" s="81" t="str">
        <f t="shared" si="5"/>
        <v/>
      </c>
      <c r="S8" s="60">
        <f t="shared" si="8"/>
        <v>0</v>
      </c>
      <c r="T8" s="404"/>
      <c r="U8" s="455"/>
      <c r="V8" s="456"/>
      <c r="W8" s="457"/>
      <c r="X8" s="403"/>
      <c r="Y8" s="276"/>
      <c r="Z8" s="277"/>
      <c r="AA8" s="278"/>
    </row>
    <row r="9" spans="1:27" ht="9.9499999999999993" customHeight="1" x14ac:dyDescent="0.25">
      <c r="A9" s="403"/>
      <c r="B9" s="403"/>
      <c r="C9" s="407"/>
      <c r="D9" s="408"/>
      <c r="E9" s="470"/>
      <c r="F9" s="471"/>
      <c r="G9" s="471"/>
      <c r="H9" s="32" t="str">
        <f t="shared" si="9"/>
        <v/>
      </c>
      <c r="I9" s="19" t="str">
        <f t="shared" si="10"/>
        <v/>
      </c>
      <c r="J9" s="269"/>
      <c r="K9" s="270"/>
      <c r="L9" s="162" t="str">
        <f t="shared" si="2"/>
        <v xml:space="preserve"> </v>
      </c>
      <c r="M9" s="163" t="str">
        <f t="shared" si="3"/>
        <v xml:space="preserve"> </v>
      </c>
      <c r="N9" s="164" t="str">
        <f t="shared" si="4"/>
        <v xml:space="preserve"> </v>
      </c>
      <c r="O9" s="314" t="str">
        <f t="shared" si="6"/>
        <v>No Jumper</v>
      </c>
      <c r="P9" s="140">
        <f t="shared" si="7"/>
        <v>0</v>
      </c>
      <c r="Q9" s="81" t="str">
        <f t="shared" si="5"/>
        <v/>
      </c>
      <c r="R9" s="81" t="str">
        <f t="shared" si="5"/>
        <v/>
      </c>
      <c r="S9" s="60">
        <f t="shared" si="8"/>
        <v>0</v>
      </c>
      <c r="T9" s="404"/>
      <c r="U9" s="455"/>
      <c r="V9" s="456"/>
      <c r="W9" s="457"/>
      <c r="X9" s="403"/>
      <c r="Y9" s="276"/>
      <c r="Z9" s="277"/>
      <c r="AA9" s="278"/>
    </row>
    <row r="10" spans="1:27" ht="9.9499999999999993" customHeight="1" x14ac:dyDescent="0.25">
      <c r="A10" s="403"/>
      <c r="B10" s="403"/>
      <c r="C10" s="407"/>
      <c r="D10" s="408"/>
      <c r="E10" s="470"/>
      <c r="F10" s="471"/>
      <c r="G10" s="471"/>
      <c r="H10" s="31" t="str">
        <f t="shared" si="9"/>
        <v/>
      </c>
      <c r="I10" s="18" t="str">
        <f t="shared" si="10"/>
        <v/>
      </c>
      <c r="J10" s="269"/>
      <c r="K10" s="270"/>
      <c r="L10" s="162" t="str">
        <f t="shared" si="2"/>
        <v xml:space="preserve"> </v>
      </c>
      <c r="M10" s="163" t="str">
        <f t="shared" si="3"/>
        <v xml:space="preserve"> </v>
      </c>
      <c r="N10" s="164" t="str">
        <f t="shared" si="4"/>
        <v xml:space="preserve"> </v>
      </c>
      <c r="O10" s="314" t="str">
        <f t="shared" si="6"/>
        <v>No Jumper</v>
      </c>
      <c r="P10" s="140">
        <f t="shared" si="7"/>
        <v>0</v>
      </c>
      <c r="Q10" s="81" t="str">
        <f t="shared" si="5"/>
        <v/>
      </c>
      <c r="R10" s="81" t="str">
        <f t="shared" si="5"/>
        <v/>
      </c>
      <c r="S10" s="60">
        <f t="shared" si="8"/>
        <v>0</v>
      </c>
      <c r="T10" s="404"/>
      <c r="U10" s="367" t="s">
        <v>73</v>
      </c>
      <c r="V10" s="368"/>
      <c r="W10" s="369"/>
      <c r="X10" s="403"/>
      <c r="Y10" s="276"/>
      <c r="Z10" s="277"/>
      <c r="AA10" s="278"/>
    </row>
    <row r="11" spans="1:27" ht="9.9499999999999993" customHeight="1" x14ac:dyDescent="0.25">
      <c r="A11" s="403"/>
      <c r="B11" s="403"/>
      <c r="C11" s="407"/>
      <c r="D11" s="408"/>
      <c r="E11" s="470"/>
      <c r="F11" s="471"/>
      <c r="G11" s="471"/>
      <c r="H11" s="31" t="str">
        <f t="shared" si="9"/>
        <v/>
      </c>
      <c r="I11" s="18" t="str">
        <f t="shared" si="10"/>
        <v/>
      </c>
      <c r="J11" s="269"/>
      <c r="K11" s="270"/>
      <c r="L11" s="162" t="str">
        <f t="shared" si="2"/>
        <v xml:space="preserve"> </v>
      </c>
      <c r="M11" s="163" t="str">
        <f t="shared" si="3"/>
        <v xml:space="preserve"> </v>
      </c>
      <c r="N11" s="164" t="str">
        <f t="shared" si="4"/>
        <v xml:space="preserve"> </v>
      </c>
      <c r="O11" s="314" t="str">
        <f t="shared" si="6"/>
        <v>No Jumper</v>
      </c>
      <c r="P11" s="140">
        <f t="shared" si="7"/>
        <v>0</v>
      </c>
      <c r="Q11" s="81" t="str">
        <f t="shared" si="5"/>
        <v/>
      </c>
      <c r="R11" s="81" t="str">
        <f t="shared" si="5"/>
        <v/>
      </c>
      <c r="S11" s="60">
        <f t="shared" si="8"/>
        <v>0</v>
      </c>
      <c r="T11" s="404"/>
      <c r="U11" s="370"/>
      <c r="V11" s="371"/>
      <c r="W11" s="372"/>
      <c r="X11" s="403"/>
      <c r="Y11" s="276"/>
      <c r="Z11" s="277"/>
      <c r="AA11" s="278"/>
    </row>
    <row r="12" spans="1:27" ht="9.9499999999999993" customHeight="1" x14ac:dyDescent="0.25">
      <c r="A12" s="403"/>
      <c r="B12" s="403"/>
      <c r="C12" s="407"/>
      <c r="D12" s="408"/>
      <c r="E12" s="470"/>
      <c r="F12" s="471"/>
      <c r="G12" s="471"/>
      <c r="H12" s="31" t="str">
        <f t="shared" si="9"/>
        <v/>
      </c>
      <c r="I12" s="18" t="str">
        <f t="shared" si="10"/>
        <v/>
      </c>
      <c r="J12" s="269"/>
      <c r="K12" s="270"/>
      <c r="L12" s="162" t="str">
        <f t="shared" si="2"/>
        <v xml:space="preserve"> </v>
      </c>
      <c r="M12" s="163" t="str">
        <f t="shared" si="3"/>
        <v xml:space="preserve"> </v>
      </c>
      <c r="N12" s="164" t="str">
        <f t="shared" si="4"/>
        <v xml:space="preserve"> </v>
      </c>
      <c r="O12" s="314" t="str">
        <f t="shared" si="6"/>
        <v>No Jumper</v>
      </c>
      <c r="P12" s="140">
        <f t="shared" si="7"/>
        <v>0</v>
      </c>
      <c r="Q12" s="81" t="str">
        <f t="shared" si="5"/>
        <v/>
      </c>
      <c r="R12" s="81" t="str">
        <f t="shared" si="5"/>
        <v/>
      </c>
      <c r="S12" s="60">
        <f t="shared" si="8"/>
        <v>0</v>
      </c>
      <c r="T12" s="404"/>
      <c r="U12" s="373"/>
      <c r="V12" s="374"/>
      <c r="W12" s="375"/>
      <c r="X12" s="403"/>
      <c r="Y12" s="276"/>
      <c r="Z12" s="277"/>
      <c r="AA12" s="278"/>
    </row>
    <row r="13" spans="1:27" ht="9.9499999999999993" customHeight="1" x14ac:dyDescent="0.25">
      <c r="A13" s="403"/>
      <c r="B13" s="403"/>
      <c r="C13" s="407"/>
      <c r="D13" s="408"/>
      <c r="E13" s="470"/>
      <c r="F13" s="471"/>
      <c r="G13" s="471"/>
      <c r="H13" s="31" t="str">
        <f t="shared" si="9"/>
        <v/>
      </c>
      <c r="I13" s="18" t="str">
        <f t="shared" si="10"/>
        <v/>
      </c>
      <c r="J13" s="269"/>
      <c r="K13" s="270"/>
      <c r="L13" s="162" t="str">
        <f t="shared" si="2"/>
        <v xml:space="preserve"> </v>
      </c>
      <c r="M13" s="163" t="str">
        <f t="shared" si="3"/>
        <v xml:space="preserve"> </v>
      </c>
      <c r="N13" s="164" t="str">
        <f t="shared" si="4"/>
        <v xml:space="preserve"> </v>
      </c>
      <c r="O13" s="314" t="str">
        <f t="shared" si="6"/>
        <v>No Jumper</v>
      </c>
      <c r="P13" s="140">
        <f t="shared" si="7"/>
        <v>0</v>
      </c>
      <c r="Q13" s="81" t="str">
        <f t="shared" si="5"/>
        <v/>
      </c>
      <c r="R13" s="81" t="str">
        <f t="shared" si="5"/>
        <v/>
      </c>
      <c r="S13" s="60">
        <f t="shared" si="8"/>
        <v>0</v>
      </c>
      <c r="T13" s="404"/>
      <c r="U13" s="367" t="s">
        <v>71</v>
      </c>
      <c r="V13" s="368"/>
      <c r="W13" s="369"/>
      <c r="X13" s="403"/>
      <c r="Y13" s="276"/>
      <c r="Z13" s="277"/>
      <c r="AA13" s="278"/>
    </row>
    <row r="14" spans="1:27" ht="9.9499999999999993" customHeight="1" x14ac:dyDescent="0.25">
      <c r="A14" s="403"/>
      <c r="B14" s="403"/>
      <c r="C14" s="407"/>
      <c r="D14" s="408"/>
      <c r="E14" s="470"/>
      <c r="F14" s="471"/>
      <c r="G14" s="471"/>
      <c r="H14" s="31" t="str">
        <f t="shared" si="9"/>
        <v/>
      </c>
      <c r="I14" s="18" t="str">
        <f t="shared" si="10"/>
        <v/>
      </c>
      <c r="J14" s="269"/>
      <c r="K14" s="270"/>
      <c r="L14" s="162" t="str">
        <f t="shared" si="2"/>
        <v xml:space="preserve"> </v>
      </c>
      <c r="M14" s="163" t="str">
        <f t="shared" si="3"/>
        <v xml:space="preserve"> </v>
      </c>
      <c r="N14" s="164" t="str">
        <f t="shared" si="4"/>
        <v xml:space="preserve"> </v>
      </c>
      <c r="O14" s="314" t="str">
        <f t="shared" si="6"/>
        <v>No Jumper</v>
      </c>
      <c r="P14" s="140">
        <f t="shared" si="7"/>
        <v>0</v>
      </c>
      <c r="Q14" s="81" t="str">
        <f t="shared" si="5"/>
        <v/>
      </c>
      <c r="R14" s="81" t="str">
        <f t="shared" si="5"/>
        <v/>
      </c>
      <c r="S14" s="60">
        <f t="shared" si="8"/>
        <v>0</v>
      </c>
      <c r="T14" s="404"/>
      <c r="U14" s="370"/>
      <c r="V14" s="371"/>
      <c r="W14" s="372"/>
      <c r="X14" s="403"/>
      <c r="Y14" s="276"/>
      <c r="Z14" s="277"/>
      <c r="AA14" s="278"/>
    </row>
    <row r="15" spans="1:27" ht="9.9499999999999993" customHeight="1" x14ac:dyDescent="0.25">
      <c r="A15" s="403"/>
      <c r="B15" s="403"/>
      <c r="C15" s="407"/>
      <c r="D15" s="408"/>
      <c r="E15" s="470"/>
      <c r="F15" s="471"/>
      <c r="G15" s="471"/>
      <c r="H15" s="31" t="str">
        <f t="shared" si="9"/>
        <v/>
      </c>
      <c r="I15" s="18" t="str">
        <f t="shared" si="10"/>
        <v/>
      </c>
      <c r="J15" s="12"/>
      <c r="K15" s="3"/>
      <c r="L15" s="162" t="str">
        <f t="shared" si="2"/>
        <v xml:space="preserve"> </v>
      </c>
      <c r="M15" s="163" t="str">
        <f t="shared" si="3"/>
        <v xml:space="preserve"> </v>
      </c>
      <c r="N15" s="164" t="str">
        <f t="shared" si="4"/>
        <v xml:space="preserve"> </v>
      </c>
      <c r="O15" s="314" t="str">
        <f t="shared" si="6"/>
        <v>No Jumper</v>
      </c>
      <c r="P15" s="140">
        <f t="shared" si="7"/>
        <v>0</v>
      </c>
      <c r="Q15" s="81" t="str">
        <f t="shared" si="5"/>
        <v/>
      </c>
      <c r="R15" s="81" t="str">
        <f t="shared" si="5"/>
        <v/>
      </c>
      <c r="S15" s="60">
        <f t="shared" si="8"/>
        <v>0</v>
      </c>
      <c r="T15" s="404"/>
      <c r="U15" s="373"/>
      <c r="V15" s="374"/>
      <c r="W15" s="375"/>
      <c r="X15" s="403"/>
      <c r="Y15" s="276"/>
      <c r="Z15" s="277"/>
      <c r="AA15" s="278"/>
    </row>
    <row r="16" spans="1:27" ht="9.9499999999999993" customHeight="1" x14ac:dyDescent="0.25">
      <c r="A16" s="403"/>
      <c r="B16" s="403"/>
      <c r="C16" s="407"/>
      <c r="D16" s="408"/>
      <c r="E16" s="470"/>
      <c r="F16" s="471"/>
      <c r="G16" s="471"/>
      <c r="H16" s="33" t="str">
        <f t="shared" si="9"/>
        <v/>
      </c>
      <c r="I16" s="207" t="str">
        <f t="shared" si="10"/>
        <v/>
      </c>
      <c r="J16" s="12"/>
      <c r="K16" s="3"/>
      <c r="L16" s="162" t="str">
        <f t="shared" si="2"/>
        <v xml:space="preserve"> </v>
      </c>
      <c r="M16" s="163" t="str">
        <f t="shared" si="3"/>
        <v xml:space="preserve"> </v>
      </c>
      <c r="N16" s="164" t="str">
        <f t="shared" si="4"/>
        <v xml:space="preserve"> </v>
      </c>
      <c r="O16" s="314" t="str">
        <f t="shared" si="6"/>
        <v>No Jumper</v>
      </c>
      <c r="P16" s="140">
        <f t="shared" si="7"/>
        <v>0</v>
      </c>
      <c r="Q16" s="81" t="str">
        <f t="shared" si="5"/>
        <v/>
      </c>
      <c r="R16" s="81" t="str">
        <f t="shared" si="5"/>
        <v/>
      </c>
      <c r="S16" s="60">
        <f t="shared" si="8"/>
        <v>0</v>
      </c>
      <c r="T16" s="404"/>
      <c r="U16" s="367"/>
      <c r="V16" s="368"/>
      <c r="W16" s="369"/>
      <c r="X16" s="403"/>
      <c r="Y16" s="276"/>
      <c r="Z16" s="277"/>
      <c r="AA16" s="278"/>
    </row>
    <row r="17" spans="1:27" ht="9.9499999999999993" customHeight="1" x14ac:dyDescent="0.25">
      <c r="A17" s="403"/>
      <c r="B17" s="403"/>
      <c r="C17" s="407"/>
      <c r="D17" s="408"/>
      <c r="E17" s="470"/>
      <c r="F17" s="471"/>
      <c r="G17" s="471"/>
      <c r="H17" s="5" t="str">
        <f t="shared" si="9"/>
        <v/>
      </c>
      <c r="I17" s="8" t="str">
        <f t="shared" si="10"/>
        <v/>
      </c>
      <c r="J17" s="1"/>
      <c r="K17" s="3"/>
      <c r="L17" s="162" t="str">
        <f t="shared" si="2"/>
        <v xml:space="preserve"> </v>
      </c>
      <c r="M17" s="163" t="str">
        <f t="shared" si="3"/>
        <v xml:space="preserve"> </v>
      </c>
      <c r="N17" s="164" t="str">
        <f t="shared" si="4"/>
        <v xml:space="preserve"> </v>
      </c>
      <c r="O17" s="314" t="str">
        <f t="shared" si="6"/>
        <v>No Jumper</v>
      </c>
      <c r="P17" s="140">
        <f t="shared" si="7"/>
        <v>0</v>
      </c>
      <c r="Q17" s="81" t="str">
        <f t="shared" si="5"/>
        <v/>
      </c>
      <c r="R17" s="81" t="str">
        <f t="shared" si="5"/>
        <v/>
      </c>
      <c r="S17" s="60">
        <f t="shared" si="8"/>
        <v>0</v>
      </c>
      <c r="T17" s="404"/>
      <c r="U17" s="370"/>
      <c r="V17" s="371"/>
      <c r="W17" s="372"/>
      <c r="X17" s="403"/>
      <c r="Y17" s="276"/>
      <c r="Z17" s="277"/>
      <c r="AA17" s="278"/>
    </row>
    <row r="18" spans="1:27" ht="9.9499999999999993" customHeight="1" x14ac:dyDescent="0.25">
      <c r="A18" s="403"/>
      <c r="B18" s="403"/>
      <c r="C18" s="407"/>
      <c r="D18" s="408"/>
      <c r="E18" s="470"/>
      <c r="F18" s="471"/>
      <c r="G18" s="471"/>
      <c r="H18" s="5" t="str">
        <f t="shared" si="9"/>
        <v/>
      </c>
      <c r="I18" s="8" t="str">
        <f t="shared" si="10"/>
        <v/>
      </c>
      <c r="J18" s="1"/>
      <c r="K18" s="3"/>
      <c r="L18" s="162" t="str">
        <f t="shared" si="2"/>
        <v xml:space="preserve"> </v>
      </c>
      <c r="M18" s="163" t="str">
        <f t="shared" si="3"/>
        <v xml:space="preserve"> </v>
      </c>
      <c r="N18" s="164" t="str">
        <f t="shared" si="4"/>
        <v xml:space="preserve"> </v>
      </c>
      <c r="O18" s="314" t="str">
        <f t="shared" si="6"/>
        <v>No Jumper</v>
      </c>
      <c r="P18" s="140">
        <f t="shared" si="7"/>
        <v>0</v>
      </c>
      <c r="Q18" s="81" t="str">
        <f t="shared" si="5"/>
        <v/>
      </c>
      <c r="R18" s="81" t="str">
        <f t="shared" si="5"/>
        <v/>
      </c>
      <c r="S18" s="60">
        <f t="shared" si="8"/>
        <v>0</v>
      </c>
      <c r="T18" s="404"/>
      <c r="U18" s="373"/>
      <c r="V18" s="374"/>
      <c r="W18" s="375"/>
      <c r="X18" s="403"/>
      <c r="Y18" s="276"/>
      <c r="Z18" s="277"/>
      <c r="AA18" s="278"/>
    </row>
    <row r="19" spans="1:27" ht="9.9499999999999993" customHeight="1" x14ac:dyDescent="0.25">
      <c r="A19" s="403"/>
      <c r="B19" s="403"/>
      <c r="C19" s="407"/>
      <c r="D19" s="408"/>
      <c r="E19" s="470"/>
      <c r="F19" s="471"/>
      <c r="G19" s="471"/>
      <c r="H19" s="32" t="str">
        <f t="shared" si="9"/>
        <v/>
      </c>
      <c r="I19" s="19" t="str">
        <f t="shared" si="10"/>
        <v/>
      </c>
      <c r="J19" s="12"/>
      <c r="K19" s="3"/>
      <c r="L19" s="162" t="str">
        <f t="shared" si="2"/>
        <v xml:space="preserve"> </v>
      </c>
      <c r="M19" s="163" t="str">
        <f t="shared" si="3"/>
        <v xml:space="preserve"> </v>
      </c>
      <c r="N19" s="164" t="str">
        <f t="shared" si="4"/>
        <v xml:space="preserve"> </v>
      </c>
      <c r="O19" s="314" t="str">
        <f t="shared" si="6"/>
        <v>No Jumper</v>
      </c>
      <c r="P19" s="140">
        <f t="shared" si="7"/>
        <v>0</v>
      </c>
      <c r="Q19" s="81" t="str">
        <f t="shared" si="5"/>
        <v/>
      </c>
      <c r="R19" s="81" t="str">
        <f t="shared" si="5"/>
        <v/>
      </c>
      <c r="S19" s="60">
        <f t="shared" si="8"/>
        <v>0</v>
      </c>
      <c r="T19" s="404"/>
      <c r="U19" s="367"/>
      <c r="V19" s="368"/>
      <c r="W19" s="369"/>
      <c r="X19" s="403"/>
      <c r="Y19" s="276"/>
      <c r="Z19" s="277"/>
      <c r="AA19" s="278"/>
    </row>
    <row r="20" spans="1:27" ht="9.9499999999999993" customHeight="1" x14ac:dyDescent="0.25">
      <c r="A20" s="403"/>
      <c r="B20" s="403"/>
      <c r="C20" s="407"/>
      <c r="D20" s="408"/>
      <c r="E20" s="470"/>
      <c r="F20" s="471"/>
      <c r="G20" s="471"/>
      <c r="H20" s="31" t="str">
        <f t="shared" si="9"/>
        <v/>
      </c>
      <c r="I20" s="18" t="str">
        <f t="shared" si="10"/>
        <v/>
      </c>
      <c r="J20" s="12"/>
      <c r="K20" s="3"/>
      <c r="L20" s="162" t="str">
        <f t="shared" si="2"/>
        <v xml:space="preserve"> </v>
      </c>
      <c r="M20" s="163" t="str">
        <f t="shared" si="3"/>
        <v xml:space="preserve"> </v>
      </c>
      <c r="N20" s="164" t="str">
        <f t="shared" si="4"/>
        <v xml:space="preserve"> </v>
      </c>
      <c r="O20" s="314" t="str">
        <f t="shared" si="6"/>
        <v>No Jumper</v>
      </c>
      <c r="P20" s="140">
        <f t="shared" si="7"/>
        <v>0</v>
      </c>
      <c r="Q20" s="81" t="str">
        <f t="shared" si="5"/>
        <v/>
      </c>
      <c r="R20" s="81" t="str">
        <f t="shared" si="5"/>
        <v/>
      </c>
      <c r="S20" s="60">
        <f t="shared" si="8"/>
        <v>0</v>
      </c>
      <c r="T20" s="404"/>
      <c r="U20" s="370"/>
      <c r="V20" s="371"/>
      <c r="W20" s="372"/>
      <c r="X20" s="403"/>
      <c r="Y20" s="276"/>
      <c r="Z20" s="277"/>
      <c r="AA20" s="278"/>
    </row>
    <row r="21" spans="1:27" ht="9.9499999999999993" customHeight="1" x14ac:dyDescent="0.25">
      <c r="A21" s="403"/>
      <c r="B21" s="403"/>
      <c r="C21" s="407"/>
      <c r="D21" s="408"/>
      <c r="E21" s="470"/>
      <c r="F21" s="471"/>
      <c r="G21" s="471"/>
      <c r="H21" s="32" t="str">
        <f t="shared" si="9"/>
        <v/>
      </c>
      <c r="I21" s="19" t="str">
        <f t="shared" si="10"/>
        <v/>
      </c>
      <c r="J21" s="12"/>
      <c r="K21" s="3"/>
      <c r="L21" s="162" t="str">
        <f t="shared" si="2"/>
        <v xml:space="preserve"> </v>
      </c>
      <c r="M21" s="163" t="str">
        <f t="shared" si="3"/>
        <v xml:space="preserve"> </v>
      </c>
      <c r="N21" s="164" t="str">
        <f t="shared" si="4"/>
        <v xml:space="preserve"> </v>
      </c>
      <c r="O21" s="314" t="str">
        <f t="shared" si="6"/>
        <v>No Jumper</v>
      </c>
      <c r="P21" s="140">
        <f t="shared" si="7"/>
        <v>0</v>
      </c>
      <c r="Q21" s="81" t="str">
        <f t="shared" si="5"/>
        <v/>
      </c>
      <c r="R21" s="81" t="str">
        <f t="shared" si="5"/>
        <v/>
      </c>
      <c r="S21" s="60">
        <f t="shared" si="8"/>
        <v>0</v>
      </c>
      <c r="T21" s="404"/>
      <c r="U21" s="373"/>
      <c r="V21" s="374"/>
      <c r="W21" s="375"/>
      <c r="X21" s="403"/>
      <c r="Y21" s="276"/>
      <c r="Z21" s="277"/>
      <c r="AA21" s="278"/>
    </row>
    <row r="22" spans="1:27" ht="9.9499999999999993" customHeight="1" x14ac:dyDescent="0.25">
      <c r="A22" s="403"/>
      <c r="B22" s="403"/>
      <c r="C22" s="407"/>
      <c r="D22" s="408"/>
      <c r="E22" s="470"/>
      <c r="F22" s="471"/>
      <c r="G22" s="471"/>
      <c r="H22" s="32" t="str">
        <f t="shared" si="9"/>
        <v/>
      </c>
      <c r="I22" s="19" t="str">
        <f t="shared" si="10"/>
        <v/>
      </c>
      <c r="J22" s="12"/>
      <c r="K22" s="3"/>
      <c r="L22" s="162" t="str">
        <f t="shared" si="2"/>
        <v xml:space="preserve"> </v>
      </c>
      <c r="M22" s="163" t="str">
        <f t="shared" si="3"/>
        <v xml:space="preserve"> </v>
      </c>
      <c r="N22" s="164" t="str">
        <f t="shared" si="4"/>
        <v xml:space="preserve"> </v>
      </c>
      <c r="O22" s="314" t="str">
        <f t="shared" si="6"/>
        <v>No Jumper</v>
      </c>
      <c r="P22" s="140">
        <f t="shared" si="7"/>
        <v>0</v>
      </c>
      <c r="Q22" s="81" t="str">
        <f t="shared" si="5"/>
        <v/>
      </c>
      <c r="R22" s="81" t="str">
        <f t="shared" si="5"/>
        <v/>
      </c>
      <c r="S22" s="60">
        <f t="shared" si="8"/>
        <v>0</v>
      </c>
      <c r="T22" s="404"/>
      <c r="U22" s="376"/>
      <c r="V22" s="377"/>
      <c r="W22" s="378"/>
      <c r="X22" s="403"/>
      <c r="Y22" s="276"/>
      <c r="Z22" s="277"/>
      <c r="AA22" s="278"/>
    </row>
    <row r="23" spans="1:27" ht="9.9499999999999993" customHeight="1" x14ac:dyDescent="0.25">
      <c r="A23" s="403"/>
      <c r="B23" s="403"/>
      <c r="C23" s="407"/>
      <c r="D23" s="408"/>
      <c r="E23" s="470"/>
      <c r="F23" s="471"/>
      <c r="G23" s="471"/>
      <c r="H23" s="31" t="str">
        <f t="shared" si="9"/>
        <v/>
      </c>
      <c r="I23" s="18" t="str">
        <f t="shared" si="10"/>
        <v/>
      </c>
      <c r="J23" s="12"/>
      <c r="K23" s="3"/>
      <c r="L23" s="162" t="str">
        <f t="shared" si="2"/>
        <v xml:space="preserve"> </v>
      </c>
      <c r="M23" s="163" t="str">
        <f t="shared" si="3"/>
        <v xml:space="preserve"> </v>
      </c>
      <c r="N23" s="164" t="str">
        <f t="shared" si="4"/>
        <v xml:space="preserve"> </v>
      </c>
      <c r="O23" s="314" t="str">
        <f t="shared" si="6"/>
        <v>No Jumper</v>
      </c>
      <c r="P23" s="140">
        <f t="shared" si="7"/>
        <v>0</v>
      </c>
      <c r="Q23" s="81" t="str">
        <f t="shared" si="5"/>
        <v/>
      </c>
      <c r="R23" s="81" t="str">
        <f t="shared" si="5"/>
        <v/>
      </c>
      <c r="S23" s="60">
        <f t="shared" si="8"/>
        <v>0</v>
      </c>
      <c r="T23" s="404"/>
      <c r="U23" s="379"/>
      <c r="V23" s="380"/>
      <c r="W23" s="381"/>
      <c r="X23" s="403"/>
      <c r="Y23" s="276"/>
      <c r="Z23" s="277"/>
      <c r="AA23" s="278"/>
    </row>
    <row r="24" spans="1:27" ht="9.9499999999999993" customHeight="1" x14ac:dyDescent="0.25">
      <c r="A24" s="403"/>
      <c r="B24" s="403"/>
      <c r="C24" s="407"/>
      <c r="D24" s="408"/>
      <c r="E24" s="470"/>
      <c r="F24" s="471"/>
      <c r="G24" s="471"/>
      <c r="H24" s="31" t="str">
        <f t="shared" si="9"/>
        <v/>
      </c>
      <c r="I24" s="18" t="str">
        <f t="shared" si="10"/>
        <v/>
      </c>
      <c r="J24" s="12"/>
      <c r="K24" s="3"/>
      <c r="L24" s="162" t="str">
        <f t="shared" si="2"/>
        <v xml:space="preserve"> </v>
      </c>
      <c r="M24" s="163" t="str">
        <f t="shared" si="3"/>
        <v xml:space="preserve"> </v>
      </c>
      <c r="N24" s="164" t="str">
        <f t="shared" si="4"/>
        <v xml:space="preserve"> </v>
      </c>
      <c r="O24" s="314" t="str">
        <f t="shared" si="6"/>
        <v>No Jumper</v>
      </c>
      <c r="P24" s="140">
        <f t="shared" si="7"/>
        <v>0</v>
      </c>
      <c r="Q24" s="81" t="str">
        <f t="shared" si="5"/>
        <v/>
      </c>
      <c r="R24" s="81" t="str">
        <f t="shared" si="5"/>
        <v/>
      </c>
      <c r="S24" s="60">
        <f t="shared" si="8"/>
        <v>0</v>
      </c>
      <c r="T24" s="404"/>
      <c r="U24" s="382"/>
      <c r="V24" s="383"/>
      <c r="W24" s="384"/>
      <c r="X24" s="403"/>
      <c r="Y24" s="276"/>
      <c r="Z24" s="277"/>
      <c r="AA24" s="278"/>
    </row>
    <row r="25" spans="1:27" ht="9.9499999999999993" customHeight="1" x14ac:dyDescent="0.25">
      <c r="A25" s="403"/>
      <c r="B25" s="403"/>
      <c r="C25" s="407"/>
      <c r="D25" s="408"/>
      <c r="E25" s="470"/>
      <c r="F25" s="471"/>
      <c r="G25" s="471"/>
      <c r="H25" s="5" t="str">
        <f t="shared" si="9"/>
        <v/>
      </c>
      <c r="I25" s="8" t="str">
        <f t="shared" si="10"/>
        <v/>
      </c>
      <c r="J25" s="1"/>
      <c r="K25" s="3"/>
      <c r="L25" s="162" t="str">
        <f t="shared" si="2"/>
        <v xml:space="preserve"> </v>
      </c>
      <c r="M25" s="163" t="str">
        <f t="shared" si="3"/>
        <v xml:space="preserve"> </v>
      </c>
      <c r="N25" s="164" t="str">
        <f t="shared" si="4"/>
        <v xml:space="preserve"> </v>
      </c>
      <c r="O25" s="314" t="str">
        <f t="shared" si="6"/>
        <v>No Jumper</v>
      </c>
      <c r="P25" s="140">
        <f t="shared" si="7"/>
        <v>0</v>
      </c>
      <c r="Q25" s="81" t="str">
        <f t="shared" si="5"/>
        <v/>
      </c>
      <c r="R25" s="81" t="str">
        <f t="shared" si="5"/>
        <v/>
      </c>
      <c r="S25" s="60">
        <f t="shared" si="8"/>
        <v>0</v>
      </c>
      <c r="T25" s="404"/>
      <c r="U25" s="446"/>
      <c r="V25" s="447"/>
      <c r="W25" s="448"/>
      <c r="X25" s="403"/>
      <c r="Y25" s="276"/>
      <c r="Z25" s="277"/>
      <c r="AA25" s="278"/>
    </row>
    <row r="26" spans="1:27" ht="9.9499999999999993" customHeight="1" x14ac:dyDescent="0.25">
      <c r="A26" s="403"/>
      <c r="B26" s="403"/>
      <c r="C26" s="407"/>
      <c r="D26" s="408"/>
      <c r="E26" s="470"/>
      <c r="F26" s="471"/>
      <c r="G26" s="471"/>
      <c r="H26" s="5" t="str">
        <f t="shared" si="9"/>
        <v/>
      </c>
      <c r="I26" s="8" t="str">
        <f t="shared" si="10"/>
        <v/>
      </c>
      <c r="J26" s="1"/>
      <c r="K26" s="3"/>
      <c r="L26" s="162" t="str">
        <f t="shared" si="2"/>
        <v xml:space="preserve"> </v>
      </c>
      <c r="M26" s="163" t="str">
        <f t="shared" si="3"/>
        <v xml:space="preserve"> </v>
      </c>
      <c r="N26" s="164" t="str">
        <f t="shared" si="4"/>
        <v xml:space="preserve"> </v>
      </c>
      <c r="O26" s="314" t="str">
        <f t="shared" si="6"/>
        <v>No Jumper</v>
      </c>
      <c r="P26" s="140">
        <f t="shared" si="7"/>
        <v>0</v>
      </c>
      <c r="Q26" s="81" t="str">
        <f t="shared" si="5"/>
        <v/>
      </c>
      <c r="R26" s="81" t="str">
        <f t="shared" si="5"/>
        <v/>
      </c>
      <c r="S26" s="60">
        <f t="shared" si="8"/>
        <v>0</v>
      </c>
      <c r="T26" s="404"/>
      <c r="U26" s="446"/>
      <c r="V26" s="447"/>
      <c r="W26" s="448"/>
      <c r="X26" s="403"/>
      <c r="Y26" s="276"/>
      <c r="Z26" s="277"/>
      <c r="AA26" s="278"/>
    </row>
    <row r="27" spans="1:27" ht="9.9499999999999993" customHeight="1" x14ac:dyDescent="0.25">
      <c r="A27" s="403"/>
      <c r="B27" s="403"/>
      <c r="C27" s="407"/>
      <c r="D27" s="408"/>
      <c r="E27" s="470"/>
      <c r="F27" s="471"/>
      <c r="G27" s="471"/>
      <c r="H27" s="31" t="str">
        <f t="shared" si="9"/>
        <v/>
      </c>
      <c r="I27" s="18" t="str">
        <f t="shared" si="10"/>
        <v/>
      </c>
      <c r="J27" s="12"/>
      <c r="K27" s="3"/>
      <c r="L27" s="162" t="str">
        <f t="shared" si="2"/>
        <v xml:space="preserve"> </v>
      </c>
      <c r="M27" s="163" t="str">
        <f t="shared" si="3"/>
        <v xml:space="preserve"> </v>
      </c>
      <c r="N27" s="164" t="str">
        <f t="shared" si="4"/>
        <v xml:space="preserve"> </v>
      </c>
      <c r="O27" s="314" t="str">
        <f t="shared" si="6"/>
        <v>No Jumper</v>
      </c>
      <c r="P27" s="140">
        <f t="shared" si="7"/>
        <v>0</v>
      </c>
      <c r="Q27" s="81" t="str">
        <f t="shared" si="5"/>
        <v/>
      </c>
      <c r="R27" s="81" t="str">
        <f t="shared" si="5"/>
        <v/>
      </c>
      <c r="S27" s="60">
        <f t="shared" si="8"/>
        <v>0</v>
      </c>
      <c r="T27" s="404"/>
      <c r="U27" s="446"/>
      <c r="V27" s="447"/>
      <c r="W27" s="448"/>
      <c r="X27" s="403"/>
      <c r="Y27" s="276"/>
      <c r="Z27" s="277"/>
      <c r="AA27" s="278"/>
    </row>
    <row r="28" spans="1:27" ht="9.9499999999999993" customHeight="1" x14ac:dyDescent="0.25">
      <c r="A28" s="403"/>
      <c r="B28" s="403"/>
      <c r="C28" s="407"/>
      <c r="D28" s="408"/>
      <c r="E28" s="470"/>
      <c r="F28" s="471"/>
      <c r="G28" s="471"/>
      <c r="H28" s="31" t="str">
        <f t="shared" si="9"/>
        <v/>
      </c>
      <c r="I28" s="18" t="str">
        <f t="shared" si="10"/>
        <v/>
      </c>
      <c r="J28" s="12"/>
      <c r="K28" s="3"/>
      <c r="L28" s="162" t="str">
        <f t="shared" si="2"/>
        <v xml:space="preserve"> </v>
      </c>
      <c r="M28" s="163" t="str">
        <f t="shared" si="3"/>
        <v xml:space="preserve"> </v>
      </c>
      <c r="N28" s="164" t="str">
        <f t="shared" si="4"/>
        <v xml:space="preserve"> </v>
      </c>
      <c r="O28" s="314" t="str">
        <f t="shared" si="6"/>
        <v>No Jumper</v>
      </c>
      <c r="P28" s="140">
        <f t="shared" si="7"/>
        <v>0</v>
      </c>
      <c r="Q28" s="81" t="str">
        <f t="shared" si="5"/>
        <v/>
      </c>
      <c r="R28" s="81" t="str">
        <f t="shared" si="5"/>
        <v/>
      </c>
      <c r="S28" s="60">
        <f t="shared" si="8"/>
        <v>0</v>
      </c>
      <c r="T28" s="404"/>
      <c r="U28" s="446"/>
      <c r="V28" s="447"/>
      <c r="W28" s="448"/>
      <c r="X28" s="403"/>
      <c r="Y28" s="276"/>
      <c r="Z28" s="277"/>
      <c r="AA28" s="278"/>
    </row>
    <row r="29" spans="1:27" ht="9.9499999999999993" customHeight="1" x14ac:dyDescent="0.25">
      <c r="A29" s="403"/>
      <c r="B29" s="403"/>
      <c r="C29" s="407"/>
      <c r="D29" s="408"/>
      <c r="E29" s="470"/>
      <c r="F29" s="471"/>
      <c r="G29" s="471"/>
      <c r="H29" s="32" t="str">
        <f t="shared" si="9"/>
        <v/>
      </c>
      <c r="I29" s="19" t="str">
        <f t="shared" si="10"/>
        <v/>
      </c>
      <c r="J29" s="12"/>
      <c r="K29" s="3"/>
      <c r="L29" s="162" t="str">
        <f t="shared" si="2"/>
        <v xml:space="preserve"> </v>
      </c>
      <c r="M29" s="163" t="str">
        <f t="shared" si="3"/>
        <v xml:space="preserve"> </v>
      </c>
      <c r="N29" s="164" t="str">
        <f t="shared" si="4"/>
        <v xml:space="preserve"> </v>
      </c>
      <c r="O29" s="314" t="str">
        <f t="shared" si="6"/>
        <v>No Jumper</v>
      </c>
      <c r="P29" s="140">
        <f t="shared" si="7"/>
        <v>0</v>
      </c>
      <c r="Q29" s="81" t="str">
        <f t="shared" si="5"/>
        <v/>
      </c>
      <c r="R29" s="81" t="str">
        <f t="shared" si="5"/>
        <v/>
      </c>
      <c r="S29" s="60">
        <f t="shared" si="8"/>
        <v>0</v>
      </c>
      <c r="T29" s="404"/>
      <c r="U29" s="446"/>
      <c r="V29" s="447"/>
      <c r="W29" s="448"/>
      <c r="X29" s="403"/>
      <c r="Y29" s="276"/>
      <c r="Z29" s="277"/>
      <c r="AA29" s="278"/>
    </row>
    <row r="30" spans="1:27" ht="9.9499999999999993" customHeight="1" thickBot="1" x14ac:dyDescent="0.3">
      <c r="A30" s="403"/>
      <c r="B30" s="403"/>
      <c r="C30" s="407"/>
      <c r="D30" s="408"/>
      <c r="E30" s="470"/>
      <c r="F30" s="471"/>
      <c r="G30" s="471"/>
      <c r="H30" s="31" t="str">
        <f t="shared" si="9"/>
        <v/>
      </c>
      <c r="I30" s="18" t="str">
        <f t="shared" si="10"/>
        <v/>
      </c>
      <c r="J30" s="12"/>
      <c r="K30" s="3"/>
      <c r="L30" s="162" t="str">
        <f t="shared" si="2"/>
        <v xml:space="preserve"> </v>
      </c>
      <c r="M30" s="163" t="str">
        <f t="shared" si="3"/>
        <v xml:space="preserve"> </v>
      </c>
      <c r="N30" s="164" t="str">
        <f t="shared" si="4"/>
        <v xml:space="preserve"> </v>
      </c>
      <c r="O30" s="314" t="str">
        <f t="shared" si="6"/>
        <v>No Jumper</v>
      </c>
      <c r="P30" s="140">
        <f t="shared" si="7"/>
        <v>0</v>
      </c>
      <c r="Q30" s="81" t="str">
        <f t="shared" si="5"/>
        <v/>
      </c>
      <c r="R30" s="81" t="str">
        <f t="shared" si="5"/>
        <v/>
      </c>
      <c r="S30" s="60">
        <f t="shared" si="8"/>
        <v>0</v>
      </c>
      <c r="T30" s="404"/>
      <c r="U30" s="449"/>
      <c r="V30" s="450"/>
      <c r="W30" s="451"/>
      <c r="X30" s="403"/>
      <c r="Y30" s="276"/>
      <c r="Z30" s="277"/>
      <c r="AA30" s="278"/>
    </row>
    <row r="31" spans="1:27" ht="9.9499999999999993" customHeight="1" x14ac:dyDescent="0.25">
      <c r="A31" s="403"/>
      <c r="B31" s="403"/>
      <c r="C31" s="407"/>
      <c r="D31" s="408"/>
      <c r="E31" s="470"/>
      <c r="F31" s="471"/>
      <c r="G31" s="471"/>
      <c r="H31" s="31" t="str">
        <f t="shared" si="9"/>
        <v/>
      </c>
      <c r="I31" s="18" t="str">
        <f t="shared" si="10"/>
        <v/>
      </c>
      <c r="J31" s="12"/>
      <c r="K31" s="3"/>
      <c r="L31" s="162" t="str">
        <f t="shared" si="2"/>
        <v xml:space="preserve"> </v>
      </c>
      <c r="M31" s="163" t="str">
        <f t="shared" si="3"/>
        <v xml:space="preserve"> </v>
      </c>
      <c r="N31" s="164" t="str">
        <f t="shared" si="4"/>
        <v xml:space="preserve"> </v>
      </c>
      <c r="O31" s="314" t="str">
        <f t="shared" si="6"/>
        <v>No Jumper</v>
      </c>
      <c r="P31" s="140">
        <f t="shared" si="7"/>
        <v>0</v>
      </c>
      <c r="Q31" s="81" t="str">
        <f t="shared" si="5"/>
        <v/>
      </c>
      <c r="R31" s="81" t="str">
        <f t="shared" si="5"/>
        <v/>
      </c>
      <c r="S31" s="60">
        <f t="shared" si="8"/>
        <v>0</v>
      </c>
      <c r="T31" s="404"/>
      <c r="U31" s="398"/>
      <c r="V31" s="398"/>
      <c r="W31" s="398"/>
      <c r="X31" s="403"/>
      <c r="Y31" s="276"/>
      <c r="Z31" s="277"/>
      <c r="AA31" s="278"/>
    </row>
    <row r="32" spans="1:27" ht="9.9499999999999993" customHeight="1" x14ac:dyDescent="0.25">
      <c r="A32" s="403"/>
      <c r="B32" s="403"/>
      <c r="C32" s="407"/>
      <c r="D32" s="408"/>
      <c r="E32" s="470"/>
      <c r="F32" s="471"/>
      <c r="G32" s="471"/>
      <c r="H32" s="31" t="str">
        <f t="shared" si="9"/>
        <v/>
      </c>
      <c r="I32" s="18" t="str">
        <f t="shared" si="10"/>
        <v/>
      </c>
      <c r="J32" s="12"/>
      <c r="K32" s="3"/>
      <c r="L32" s="162" t="str">
        <f t="shared" si="2"/>
        <v xml:space="preserve"> </v>
      </c>
      <c r="M32" s="163" t="str">
        <f t="shared" si="3"/>
        <v xml:space="preserve"> </v>
      </c>
      <c r="N32" s="164" t="str">
        <f t="shared" si="4"/>
        <v xml:space="preserve"> </v>
      </c>
      <c r="O32" s="314" t="str">
        <f t="shared" si="6"/>
        <v>No Jumper</v>
      </c>
      <c r="P32" s="140">
        <f t="shared" si="7"/>
        <v>0</v>
      </c>
      <c r="Q32" s="81" t="str">
        <f t="shared" si="5"/>
        <v/>
      </c>
      <c r="R32" s="81" t="str">
        <f t="shared" si="5"/>
        <v/>
      </c>
      <c r="S32" s="60">
        <f t="shared" si="8"/>
        <v>0</v>
      </c>
      <c r="T32" s="404"/>
      <c r="U32" s="401"/>
      <c r="V32" s="401"/>
      <c r="W32" s="401"/>
      <c r="X32" s="403"/>
      <c r="Y32" s="276"/>
      <c r="Z32" s="277"/>
      <c r="AA32" s="278"/>
    </row>
    <row r="33" spans="1:28" ht="9.9499999999999993" customHeight="1" x14ac:dyDescent="0.25">
      <c r="A33" s="403"/>
      <c r="B33" s="403"/>
      <c r="C33" s="407"/>
      <c r="D33" s="408"/>
      <c r="E33" s="470"/>
      <c r="F33" s="471"/>
      <c r="G33" s="471"/>
      <c r="H33" s="32" t="str">
        <f t="shared" si="9"/>
        <v/>
      </c>
      <c r="I33" s="19" t="str">
        <f t="shared" si="10"/>
        <v/>
      </c>
      <c r="J33" s="12"/>
      <c r="K33" s="3"/>
      <c r="L33" s="162" t="str">
        <f t="shared" si="2"/>
        <v xml:space="preserve"> </v>
      </c>
      <c r="M33" s="163" t="str">
        <f t="shared" si="3"/>
        <v xml:space="preserve"> </v>
      </c>
      <c r="N33" s="164" t="str">
        <f t="shared" si="4"/>
        <v xml:space="preserve"> </v>
      </c>
      <c r="O33" s="314" t="str">
        <f t="shared" si="6"/>
        <v>No Jumper</v>
      </c>
      <c r="P33" s="140">
        <f t="shared" si="7"/>
        <v>0</v>
      </c>
      <c r="Q33" s="81" t="str">
        <f t="shared" si="5"/>
        <v/>
      </c>
      <c r="R33" s="81" t="str">
        <f t="shared" si="5"/>
        <v/>
      </c>
      <c r="S33" s="60">
        <f t="shared" si="8"/>
        <v>0</v>
      </c>
      <c r="T33" s="404"/>
      <c r="U33" s="401"/>
      <c r="V33" s="401"/>
      <c r="W33" s="401"/>
      <c r="X33" s="403"/>
      <c r="Y33" s="276"/>
      <c r="Z33" s="277"/>
      <c r="AA33" s="278"/>
    </row>
    <row r="34" spans="1:28" ht="9.9499999999999993" customHeight="1" thickBot="1" x14ac:dyDescent="0.3">
      <c r="A34" s="403"/>
      <c r="B34" s="403"/>
      <c r="C34" s="407"/>
      <c r="D34" s="408"/>
      <c r="E34" s="472"/>
      <c r="F34" s="473"/>
      <c r="G34" s="473"/>
      <c r="H34" s="7" t="str">
        <f t="shared" si="9"/>
        <v/>
      </c>
      <c r="I34" s="9" t="str">
        <f t="shared" si="10"/>
        <v/>
      </c>
      <c r="J34" s="2"/>
      <c r="K34" s="4"/>
      <c r="L34" s="165" t="str">
        <f t="shared" si="2"/>
        <v xml:space="preserve"> </v>
      </c>
      <c r="M34" s="166" t="str">
        <f t="shared" si="3"/>
        <v xml:space="preserve"> </v>
      </c>
      <c r="N34" s="167" t="str">
        <f t="shared" si="4"/>
        <v xml:space="preserve"> </v>
      </c>
      <c r="O34" s="315" t="str">
        <f t="shared" si="6"/>
        <v>No Jumper</v>
      </c>
      <c r="P34" s="141">
        <f t="shared" si="7"/>
        <v>0</v>
      </c>
      <c r="Q34" s="83" t="str">
        <f t="shared" si="5"/>
        <v/>
      </c>
      <c r="R34" s="83" t="str">
        <f t="shared" si="5"/>
        <v/>
      </c>
      <c r="S34" s="65">
        <f t="shared" si="8"/>
        <v>0</v>
      </c>
      <c r="T34" s="404"/>
      <c r="U34" s="401"/>
      <c r="V34" s="401"/>
      <c r="W34" s="401"/>
      <c r="X34" s="403"/>
      <c r="Y34" s="279"/>
      <c r="Z34" s="280"/>
      <c r="AA34" s="281"/>
    </row>
    <row r="35" spans="1:28" ht="9.9499999999999993" customHeight="1" x14ac:dyDescent="0.25">
      <c r="A35" s="403"/>
      <c r="B35" s="403"/>
      <c r="C35" s="407"/>
      <c r="D35" s="408"/>
      <c r="E35" s="440" t="s">
        <v>7</v>
      </c>
      <c r="F35" s="441"/>
      <c r="G35" s="144">
        <v>1</v>
      </c>
      <c r="H35" s="90" t="str">
        <f>IFERROR(VLOOKUP($G35,$O$3:$S$34,3,0),"")</f>
        <v>Issa Phillips-Pope</v>
      </c>
      <c r="I35" s="208" t="str">
        <f>IFERROR(VLOOKUP($G35,$O$3:$S$34,4,0),"")</f>
        <v>St Clement Danes</v>
      </c>
      <c r="J35" s="91">
        <f>IFERROR(VLOOKUP($G35,$O$3:$S$34,5,0),"")</f>
        <v>529</v>
      </c>
      <c r="K35" s="100">
        <f t="shared" ref="K35:K46" si="11">IFERROR(VLOOKUP($G35,$O$3:$S$34,2,0),0)</f>
        <v>2.7</v>
      </c>
      <c r="L35" s="174" t="str">
        <f t="shared" si="2"/>
        <v xml:space="preserve"> </v>
      </c>
      <c r="M35" s="178" t="str">
        <f t="shared" si="3"/>
        <v xml:space="preserve"> </v>
      </c>
      <c r="N35" s="181" t="str">
        <f t="shared" si="4"/>
        <v xml:space="preserve"> </v>
      </c>
      <c r="O35" s="435" t="s">
        <v>30</v>
      </c>
      <c r="P35" s="142"/>
      <c r="Q35" s="27"/>
      <c r="R35" s="27"/>
      <c r="S35" s="27"/>
      <c r="T35" s="404"/>
      <c r="U35" s="401"/>
      <c r="V35" s="401"/>
      <c r="W35" s="401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07"/>
      <c r="D36" s="408"/>
      <c r="E36" s="442"/>
      <c r="F36" s="443"/>
      <c r="G36" s="145">
        <v>2</v>
      </c>
      <c r="H36" s="149" t="str">
        <f t="shared" ref="H36:H46" si="12">IFERROR(VLOOKUP($G36,$O$3:$S$34,3,0),"")</f>
        <v>Isaac Van den Burgh</v>
      </c>
      <c r="I36" s="211" t="str">
        <f t="shared" ref="I36:I46" si="13">IFERROR(VLOOKUP($G36,$O$3:$S$34,4,0),"")</f>
        <v>St Clement Danes</v>
      </c>
      <c r="J36" s="94">
        <f t="shared" ref="J36:J46" si="14">IFERROR(VLOOKUP($G36,$O$3:$S$34,5,0),"")</f>
        <v>548</v>
      </c>
      <c r="K36" s="147">
        <f t="shared" si="11"/>
        <v>2.6</v>
      </c>
      <c r="L36" s="175" t="str">
        <f t="shared" si="2"/>
        <v xml:space="preserve"> </v>
      </c>
      <c r="M36" s="179" t="str">
        <f t="shared" si="3"/>
        <v xml:space="preserve"> </v>
      </c>
      <c r="N36" s="182" t="str">
        <f t="shared" si="4"/>
        <v xml:space="preserve"> </v>
      </c>
      <c r="O36" s="435"/>
      <c r="P36" s="142"/>
      <c r="Q36" s="27"/>
      <c r="R36" s="27"/>
      <c r="S36" s="27"/>
      <c r="T36" s="404"/>
      <c r="U36" s="401"/>
      <c r="V36" s="401"/>
      <c r="W36" s="401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07"/>
      <c r="D37" s="408"/>
      <c r="E37" s="442"/>
      <c r="F37" s="443"/>
      <c r="G37" s="146">
        <v>3</v>
      </c>
      <c r="H37" s="96" t="str">
        <f t="shared" si="12"/>
        <v>Henry Ashton</v>
      </c>
      <c r="I37" s="212" t="str">
        <f t="shared" si="13"/>
        <v>The Hemel Hempstead School</v>
      </c>
      <c r="J37" s="95">
        <f t="shared" si="14"/>
        <v>688</v>
      </c>
      <c r="K37" s="148">
        <f t="shared" si="11"/>
        <v>2.6</v>
      </c>
      <c r="L37" s="176" t="str">
        <f t="shared" si="2"/>
        <v xml:space="preserve"> </v>
      </c>
      <c r="M37" s="180" t="str">
        <f t="shared" si="3"/>
        <v xml:space="preserve"> </v>
      </c>
      <c r="N37" s="183" t="str">
        <f t="shared" si="4"/>
        <v xml:space="preserve"> </v>
      </c>
      <c r="O37" s="436"/>
      <c r="P37" s="142"/>
      <c r="Q37" s="27"/>
      <c r="R37" s="27"/>
      <c r="S37" s="27"/>
      <c r="T37" s="404"/>
      <c r="U37" s="401"/>
      <c r="V37" s="401"/>
      <c r="W37" s="401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07"/>
      <c r="D38" s="408"/>
      <c r="E38" s="442"/>
      <c r="F38" s="443"/>
      <c r="G38" s="71">
        <v>4</v>
      </c>
      <c r="H38" s="150" t="str">
        <f t="shared" si="12"/>
        <v>Connor Witney</v>
      </c>
      <c r="I38" s="59" t="str">
        <f t="shared" si="13"/>
        <v>The Adeyfield Academy</v>
      </c>
      <c r="J38" s="56">
        <f t="shared" si="14"/>
        <v>677</v>
      </c>
      <c r="K38" s="3">
        <f t="shared" si="11"/>
        <v>2.25</v>
      </c>
      <c r="L38" s="162" t="str">
        <f t="shared" si="2"/>
        <v xml:space="preserve"> </v>
      </c>
      <c r="M38" s="163" t="str">
        <f t="shared" si="3"/>
        <v xml:space="preserve"> </v>
      </c>
      <c r="N38" s="164" t="str">
        <f t="shared" si="4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01"/>
      <c r="V38" s="401"/>
      <c r="W38" s="401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07"/>
      <c r="D39" s="408"/>
      <c r="E39" s="442"/>
      <c r="F39" s="443"/>
      <c r="G39" s="71">
        <v>5</v>
      </c>
      <c r="H39" s="150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2" t="str">
        <f t="shared" si="2"/>
        <v xml:space="preserve"> </v>
      </c>
      <c r="M39" s="163" t="str">
        <f t="shared" si="3"/>
        <v xml:space="preserve"> </v>
      </c>
      <c r="N39" s="164" t="str">
        <f t="shared" si="4"/>
        <v xml:space="preserve"> </v>
      </c>
      <c r="O39" s="432"/>
      <c r="P39" s="142"/>
      <c r="Q39" s="27"/>
      <c r="R39" s="27"/>
      <c r="S39" s="27"/>
      <c r="T39" s="404"/>
      <c r="U39" s="401"/>
      <c r="V39" s="401"/>
      <c r="W39" s="401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07"/>
      <c r="D40" s="408"/>
      <c r="E40" s="442"/>
      <c r="F40" s="443"/>
      <c r="G40" s="71">
        <v>6</v>
      </c>
      <c r="H40" s="150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2" t="str">
        <f t="shared" si="2"/>
        <v xml:space="preserve"> </v>
      </c>
      <c r="M40" s="163" t="str">
        <f t="shared" si="3"/>
        <v xml:space="preserve"> </v>
      </c>
      <c r="N40" s="164" t="str">
        <f t="shared" si="4"/>
        <v xml:space="preserve"> </v>
      </c>
      <c r="O40" s="432"/>
      <c r="P40" s="142"/>
      <c r="Q40" s="27"/>
      <c r="R40" s="27"/>
      <c r="S40" s="27"/>
      <c r="T40" s="404"/>
      <c r="U40" s="401"/>
      <c r="V40" s="401"/>
      <c r="W40" s="401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07"/>
      <c r="D41" s="408"/>
      <c r="E41" s="442"/>
      <c r="F41" s="443"/>
      <c r="G41" s="71">
        <v>7</v>
      </c>
      <c r="H41" s="150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2" t="str">
        <f t="shared" si="2"/>
        <v xml:space="preserve"> </v>
      </c>
      <c r="M41" s="163" t="str">
        <f t="shared" si="3"/>
        <v xml:space="preserve"> </v>
      </c>
      <c r="N41" s="164" t="str">
        <f t="shared" si="4"/>
        <v xml:space="preserve"> </v>
      </c>
      <c r="O41" s="432"/>
      <c r="P41" s="142"/>
      <c r="Q41" s="27"/>
      <c r="R41" s="27"/>
      <c r="S41" s="27"/>
      <c r="T41" s="404"/>
      <c r="U41" s="401"/>
      <c r="V41" s="401"/>
      <c r="W41" s="401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09"/>
      <c r="D42" s="410"/>
      <c r="E42" s="442"/>
      <c r="F42" s="443"/>
      <c r="G42" s="71">
        <v>8</v>
      </c>
      <c r="H42" s="150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2" t="str">
        <f t="shared" si="2"/>
        <v xml:space="preserve"> </v>
      </c>
      <c r="M42" s="163" t="str">
        <f t="shared" si="3"/>
        <v xml:space="preserve"> </v>
      </c>
      <c r="N42" s="164" t="str">
        <f t="shared" si="4"/>
        <v xml:space="preserve"> </v>
      </c>
      <c r="O42" s="432"/>
      <c r="P42" s="142"/>
      <c r="Q42" s="27"/>
      <c r="R42" s="27"/>
      <c r="S42" s="27"/>
      <c r="T42" s="404"/>
      <c r="U42" s="401"/>
      <c r="V42" s="401"/>
      <c r="W42" s="401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71">
        <v>9</v>
      </c>
      <c r="H43" s="150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2" t="str">
        <f t="shared" si="2"/>
        <v xml:space="preserve"> </v>
      </c>
      <c r="M43" s="163" t="str">
        <f t="shared" si="3"/>
        <v xml:space="preserve"> </v>
      </c>
      <c r="N43" s="164" t="str">
        <f t="shared" si="4"/>
        <v xml:space="preserve"> </v>
      </c>
      <c r="O43" s="432"/>
      <c r="P43" s="142"/>
      <c r="T43" s="404"/>
      <c r="U43" s="401"/>
      <c r="V43" s="401"/>
      <c r="W43" s="401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8">
        <v>3.42</v>
      </c>
      <c r="E44" s="442"/>
      <c r="F44" s="443"/>
      <c r="G44" s="71">
        <v>10</v>
      </c>
      <c r="H44" s="150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2" t="str">
        <f t="shared" si="2"/>
        <v xml:space="preserve"> </v>
      </c>
      <c r="M44" s="163" t="str">
        <f t="shared" si="3"/>
        <v xml:space="preserve"> </v>
      </c>
      <c r="N44" s="164" t="str">
        <f t="shared" si="4"/>
        <v xml:space="preserve"> </v>
      </c>
      <c r="O44" s="432"/>
      <c r="P44" s="142"/>
      <c r="T44" s="404"/>
      <c r="U44" s="401"/>
      <c r="V44" s="401"/>
      <c r="W44" s="401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8">
        <v>3.3</v>
      </c>
      <c r="E45" s="442"/>
      <c r="F45" s="443"/>
      <c r="G45" s="71">
        <v>11</v>
      </c>
      <c r="H45" s="150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2" t="str">
        <f t="shared" si="2"/>
        <v xml:space="preserve"> </v>
      </c>
      <c r="M45" s="163" t="str">
        <f t="shared" si="3"/>
        <v xml:space="preserve"> </v>
      </c>
      <c r="N45" s="164" t="str">
        <f t="shared" si="4"/>
        <v xml:space="preserve"> </v>
      </c>
      <c r="O45" s="432"/>
      <c r="P45" s="142"/>
      <c r="T45" s="404"/>
      <c r="U45" s="401"/>
      <c r="V45" s="401"/>
      <c r="W45" s="401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9">
        <v>3</v>
      </c>
      <c r="E46" s="444"/>
      <c r="F46" s="445"/>
      <c r="G46" s="72">
        <v>12</v>
      </c>
      <c r="H46" s="151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5" t="str">
        <f t="shared" si="2"/>
        <v xml:space="preserve"> </v>
      </c>
      <c r="M46" s="166" t="str">
        <f t="shared" si="3"/>
        <v xml:space="preserve"> </v>
      </c>
      <c r="N46" s="167" t="str">
        <f t="shared" si="4"/>
        <v xml:space="preserve"> </v>
      </c>
      <c r="O46" s="433"/>
      <c r="P46" s="142"/>
      <c r="T46" s="404"/>
      <c r="U46" s="401"/>
      <c r="V46" s="401"/>
      <c r="W46" s="401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3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</mergeCells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11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K46" sqref="K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2" customWidth="1"/>
    <col min="14" max="14" width="6.7109375" style="44" customWidth="1"/>
    <col min="15" max="15" width="12.7109375" style="44" customWidth="1"/>
    <col min="16" max="16" width="11.85546875" style="143" hidden="1" customWidth="1"/>
    <col min="17" max="18" width="8.140625" style="47" hidden="1" customWidth="1"/>
    <col min="19" max="19" width="10.28515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5.140625" style="44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05" t="s">
        <v>31</v>
      </c>
      <c r="D2" s="406"/>
      <c r="E2" s="437" t="s">
        <v>2</v>
      </c>
      <c r="F2" s="438"/>
      <c r="G2" s="439"/>
      <c r="H2" s="77" t="s">
        <v>1</v>
      </c>
      <c r="I2" s="79" t="s">
        <v>39</v>
      </c>
      <c r="J2" s="74" t="s">
        <v>8</v>
      </c>
      <c r="K2" s="74" t="s">
        <v>26</v>
      </c>
      <c r="L2" s="168" t="s">
        <v>15</v>
      </c>
      <c r="M2" s="158" t="s">
        <v>17</v>
      </c>
      <c r="N2" s="157" t="s">
        <v>16</v>
      </c>
      <c r="O2" s="78" t="s">
        <v>5</v>
      </c>
      <c r="P2" s="437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07"/>
      <c r="D3" s="408"/>
      <c r="E3" s="474" t="s">
        <v>7</v>
      </c>
      <c r="F3" s="475"/>
      <c r="G3" s="475"/>
      <c r="H3" s="43" t="str">
        <f t="shared" ref="H3" si="0">IFERROR(VLOOKUP($J3,$Y$2:$AB$34,2,0),"")</f>
        <v>Zac Atsute-Asamoah</v>
      </c>
      <c r="I3" s="206" t="str">
        <f t="shared" ref="I3" si="1">IFERROR(VLOOKUP($J3,$Y$2:$AB$34,3,0),"")</f>
        <v>Chancellor's</v>
      </c>
      <c r="J3" s="267">
        <v>154</v>
      </c>
      <c r="K3" s="268">
        <v>6.72</v>
      </c>
      <c r="L3" s="159" t="str">
        <f t="shared" ref="L3:L46" si="2">IF($K3=$D$44,"Equal",IF($K3&gt;=$D$44,IF($K3&gt;0,"NEW","" )," "))</f>
        <v xml:space="preserve"> </v>
      </c>
      <c r="M3" s="160" t="str">
        <f t="shared" ref="M3:M46" si="3">IF($K3&gt;=$D$45,IF($K3&gt;0,"YES","" )," ")</f>
        <v xml:space="preserve"> </v>
      </c>
      <c r="N3" s="161" t="str">
        <f t="shared" ref="N3:N46" si="4">IF($K3&gt;=$D$46,IF($K3&gt;0,"YES","" )," ")</f>
        <v xml:space="preserve"> </v>
      </c>
      <c r="O3" s="313">
        <f>IF(K3&gt;0,RANK(K3,$K$3:$K$34,0),"No Thrower")</f>
        <v>10</v>
      </c>
      <c r="P3" s="139">
        <f>K3</f>
        <v>6.72</v>
      </c>
      <c r="Q3" s="82" t="str">
        <f>H3</f>
        <v>Zac Atsute-Asamoah</v>
      </c>
      <c r="R3" s="82" t="str">
        <f>I3</f>
        <v>Chancellor's</v>
      </c>
      <c r="S3" s="55">
        <f t="shared" ref="S3:S34" si="5">J3</f>
        <v>154</v>
      </c>
      <c r="T3" s="404"/>
      <c r="U3" s="462"/>
      <c r="V3" s="463"/>
      <c r="W3" s="464"/>
      <c r="X3" s="403"/>
      <c r="Y3" s="267">
        <v>26</v>
      </c>
      <c r="Z3" s="290" t="s">
        <v>224</v>
      </c>
      <c r="AA3" s="278" t="s">
        <v>96</v>
      </c>
    </row>
    <row r="4" spans="1:27" ht="9.9499999999999993" customHeight="1" x14ac:dyDescent="0.25">
      <c r="A4" s="403"/>
      <c r="B4" s="403"/>
      <c r="C4" s="407"/>
      <c r="D4" s="408"/>
      <c r="E4" s="476"/>
      <c r="F4" s="477"/>
      <c r="G4" s="477"/>
      <c r="H4" s="31" t="str">
        <f>IFERROR(VLOOKUP($J4,$Y$2:$AB$34,2,0),"")</f>
        <v>Morgan Jones</v>
      </c>
      <c r="I4" s="18" t="str">
        <f>IFERROR(VLOOKUP($J4,$Y$2:$AB$34,3,0),"")</f>
        <v>Dame Alice Owens</v>
      </c>
      <c r="J4" s="269">
        <v>163</v>
      </c>
      <c r="K4" s="270">
        <v>9.92</v>
      </c>
      <c r="L4" s="162" t="str">
        <f t="shared" si="2"/>
        <v xml:space="preserve"> </v>
      </c>
      <c r="M4" s="163" t="str">
        <f t="shared" si="3"/>
        <v xml:space="preserve"> </v>
      </c>
      <c r="N4" s="164" t="str">
        <f t="shared" si="4"/>
        <v xml:space="preserve"> </v>
      </c>
      <c r="O4" s="314">
        <f t="shared" ref="O4:O34" si="6">IF(K4&gt;0,RANK(K4,$K$3:$K$34,0),"No Thrower")</f>
        <v>5</v>
      </c>
      <c r="P4" s="140">
        <f t="shared" ref="P4:P34" si="7">K4</f>
        <v>9.92</v>
      </c>
      <c r="Q4" s="81" t="str">
        <f t="shared" ref="Q4:R34" si="8">H4</f>
        <v>Morgan Jones</v>
      </c>
      <c r="R4" s="81" t="str">
        <f t="shared" si="8"/>
        <v>Dame Alice Owens</v>
      </c>
      <c r="S4" s="60">
        <f t="shared" si="5"/>
        <v>163</v>
      </c>
      <c r="T4" s="404"/>
      <c r="U4" s="452" t="s">
        <v>20</v>
      </c>
      <c r="V4" s="453"/>
      <c r="W4" s="454"/>
      <c r="X4" s="403"/>
      <c r="Y4" s="269">
        <v>154</v>
      </c>
      <c r="Z4" s="291" t="s">
        <v>137</v>
      </c>
      <c r="AA4" s="278" t="s">
        <v>101</v>
      </c>
    </row>
    <row r="5" spans="1:27" ht="9.9499999999999993" customHeight="1" x14ac:dyDescent="0.25">
      <c r="A5" s="403"/>
      <c r="B5" s="403"/>
      <c r="C5" s="407"/>
      <c r="D5" s="408"/>
      <c r="E5" s="476"/>
      <c r="F5" s="477"/>
      <c r="G5" s="477"/>
      <c r="H5" s="31" t="str">
        <f t="shared" ref="H5:H34" si="9">IFERROR(VLOOKUP($J5,$Y$2:$AB$34,2,0),"")</f>
        <v>Ore Adebayo</v>
      </c>
      <c r="I5" s="18" t="str">
        <f t="shared" ref="I5:I34" si="10">IFERROR(VLOOKUP($J5,$Y$2:$AB$34,3,0),"")</f>
        <v>Haberdashers' Boys' School</v>
      </c>
      <c r="J5" s="269">
        <v>190</v>
      </c>
      <c r="K5" s="270">
        <v>11.69</v>
      </c>
      <c r="L5" s="162" t="str">
        <f t="shared" si="2"/>
        <v xml:space="preserve"> </v>
      </c>
      <c r="M5" s="163" t="str">
        <f t="shared" si="3"/>
        <v xml:space="preserve"> </v>
      </c>
      <c r="N5" s="164" t="str">
        <f t="shared" si="4"/>
        <v xml:space="preserve"> </v>
      </c>
      <c r="O5" s="314">
        <f t="shared" si="6"/>
        <v>2</v>
      </c>
      <c r="P5" s="140">
        <f t="shared" si="7"/>
        <v>11.69</v>
      </c>
      <c r="Q5" s="81" t="str">
        <f t="shared" si="8"/>
        <v>Ore Adebayo</v>
      </c>
      <c r="R5" s="81" t="str">
        <f t="shared" si="8"/>
        <v>Haberdashers' Boys' School</v>
      </c>
      <c r="S5" s="60">
        <f t="shared" si="5"/>
        <v>190</v>
      </c>
      <c r="T5" s="404"/>
      <c r="U5" s="455"/>
      <c r="V5" s="456"/>
      <c r="W5" s="457"/>
      <c r="X5" s="403"/>
      <c r="Y5" s="269">
        <v>163</v>
      </c>
      <c r="Z5" s="291" t="s">
        <v>226</v>
      </c>
      <c r="AA5" s="278" t="s">
        <v>78</v>
      </c>
    </row>
    <row r="6" spans="1:27" ht="9.9499999999999993" customHeight="1" x14ac:dyDescent="0.25">
      <c r="A6" s="403"/>
      <c r="B6" s="403"/>
      <c r="C6" s="407"/>
      <c r="D6" s="408"/>
      <c r="E6" s="476"/>
      <c r="F6" s="477"/>
      <c r="G6" s="477"/>
      <c r="H6" s="31" t="str">
        <f t="shared" si="9"/>
        <v>Samuel Dooley</v>
      </c>
      <c r="I6" s="18" t="str">
        <f t="shared" si="10"/>
        <v>Haileybury</v>
      </c>
      <c r="J6" s="269">
        <v>210</v>
      </c>
      <c r="K6" s="270">
        <v>8.35</v>
      </c>
      <c r="L6" s="162" t="str">
        <f t="shared" si="2"/>
        <v xml:space="preserve"> </v>
      </c>
      <c r="M6" s="163" t="str">
        <f t="shared" si="3"/>
        <v xml:space="preserve"> </v>
      </c>
      <c r="N6" s="164" t="str">
        <f t="shared" si="4"/>
        <v xml:space="preserve"> </v>
      </c>
      <c r="O6" s="314">
        <f t="shared" si="6"/>
        <v>8</v>
      </c>
      <c r="P6" s="140">
        <f t="shared" si="7"/>
        <v>8.35</v>
      </c>
      <c r="Q6" s="81" t="str">
        <f t="shared" si="8"/>
        <v>Samuel Dooley</v>
      </c>
      <c r="R6" s="81" t="str">
        <f t="shared" si="8"/>
        <v>Haileybury</v>
      </c>
      <c r="S6" s="60">
        <f t="shared" si="5"/>
        <v>210</v>
      </c>
      <c r="T6" s="404"/>
      <c r="U6" s="455"/>
      <c r="V6" s="456"/>
      <c r="W6" s="457"/>
      <c r="X6" s="403"/>
      <c r="Y6" s="269">
        <v>190</v>
      </c>
      <c r="Z6" s="291" t="s">
        <v>105</v>
      </c>
      <c r="AA6" s="278" t="s">
        <v>106</v>
      </c>
    </row>
    <row r="7" spans="1:27" ht="9.9499999999999993" customHeight="1" x14ac:dyDescent="0.25">
      <c r="A7" s="403"/>
      <c r="B7" s="403"/>
      <c r="C7" s="407"/>
      <c r="D7" s="408"/>
      <c r="E7" s="476"/>
      <c r="F7" s="477"/>
      <c r="G7" s="477"/>
      <c r="H7" s="31" t="str">
        <f t="shared" si="9"/>
        <v>Godwin Mutandwa</v>
      </c>
      <c r="I7" s="18" t="str">
        <f t="shared" si="10"/>
        <v>John F Kennedy RC School</v>
      </c>
      <c r="J7" s="269">
        <v>253</v>
      </c>
      <c r="K7" s="270">
        <v>12.26</v>
      </c>
      <c r="L7" s="162" t="str">
        <f t="shared" si="2"/>
        <v xml:space="preserve"> </v>
      </c>
      <c r="M7" s="163" t="str">
        <f t="shared" si="3"/>
        <v xml:space="preserve"> </v>
      </c>
      <c r="N7" s="164" t="str">
        <f t="shared" si="4"/>
        <v xml:space="preserve"> </v>
      </c>
      <c r="O7" s="314">
        <f t="shared" si="6"/>
        <v>1</v>
      </c>
      <c r="P7" s="140">
        <f t="shared" si="7"/>
        <v>12.26</v>
      </c>
      <c r="Q7" s="81" t="str">
        <f t="shared" si="8"/>
        <v>Godwin Mutandwa</v>
      </c>
      <c r="R7" s="81" t="str">
        <f t="shared" si="8"/>
        <v>John F Kennedy RC School</v>
      </c>
      <c r="S7" s="60">
        <f t="shared" si="5"/>
        <v>253</v>
      </c>
      <c r="T7" s="404"/>
      <c r="U7" s="452" t="s">
        <v>69</v>
      </c>
      <c r="V7" s="453"/>
      <c r="W7" s="454"/>
      <c r="X7" s="403"/>
      <c r="Y7" s="269">
        <v>210</v>
      </c>
      <c r="Z7" s="291" t="s">
        <v>227</v>
      </c>
      <c r="AA7" s="278" t="s">
        <v>141</v>
      </c>
    </row>
    <row r="8" spans="1:27" ht="9.9499999999999993" customHeight="1" x14ac:dyDescent="0.25">
      <c r="A8" s="403"/>
      <c r="B8" s="403"/>
      <c r="C8" s="407"/>
      <c r="D8" s="408"/>
      <c r="E8" s="476"/>
      <c r="F8" s="477"/>
      <c r="G8" s="477"/>
      <c r="H8" s="31" t="str">
        <f t="shared" si="9"/>
        <v>Max Walters</v>
      </c>
      <c r="I8" s="18" t="str">
        <f t="shared" si="10"/>
        <v>Laureate Academy</v>
      </c>
      <c r="J8" s="269">
        <v>276</v>
      </c>
      <c r="K8" s="270">
        <v>8.57</v>
      </c>
      <c r="L8" s="162" t="str">
        <f t="shared" si="2"/>
        <v xml:space="preserve"> </v>
      </c>
      <c r="M8" s="163" t="str">
        <f t="shared" si="3"/>
        <v xml:space="preserve"> </v>
      </c>
      <c r="N8" s="164" t="str">
        <f t="shared" si="4"/>
        <v xml:space="preserve"> </v>
      </c>
      <c r="O8" s="314">
        <f t="shared" si="6"/>
        <v>7</v>
      </c>
      <c r="P8" s="140">
        <f t="shared" si="7"/>
        <v>8.57</v>
      </c>
      <c r="Q8" s="81" t="str">
        <f t="shared" si="8"/>
        <v>Max Walters</v>
      </c>
      <c r="R8" s="81" t="str">
        <f t="shared" si="8"/>
        <v>Laureate Academy</v>
      </c>
      <c r="S8" s="60">
        <f t="shared" si="5"/>
        <v>276</v>
      </c>
      <c r="T8" s="404"/>
      <c r="U8" s="455"/>
      <c r="V8" s="456"/>
      <c r="W8" s="457"/>
      <c r="X8" s="403"/>
      <c r="Y8" s="269">
        <v>253</v>
      </c>
      <c r="Z8" s="292" t="s">
        <v>228</v>
      </c>
      <c r="AA8" s="278" t="s">
        <v>108</v>
      </c>
    </row>
    <row r="9" spans="1:27" ht="9.9499999999999993" customHeight="1" x14ac:dyDescent="0.25">
      <c r="A9" s="403"/>
      <c r="B9" s="403"/>
      <c r="C9" s="407"/>
      <c r="D9" s="408"/>
      <c r="E9" s="476"/>
      <c r="F9" s="477"/>
      <c r="G9" s="477"/>
      <c r="H9" s="32" t="str">
        <f t="shared" si="9"/>
        <v>Thomas  Koert</v>
      </c>
      <c r="I9" s="19" t="str">
        <f t="shared" si="10"/>
        <v>Robert Barclay Academy</v>
      </c>
      <c r="J9" s="269">
        <v>365</v>
      </c>
      <c r="K9" s="270">
        <v>9.17</v>
      </c>
      <c r="L9" s="162" t="str">
        <f t="shared" si="2"/>
        <v xml:space="preserve"> </v>
      </c>
      <c r="M9" s="163" t="str">
        <f t="shared" si="3"/>
        <v xml:space="preserve"> </v>
      </c>
      <c r="N9" s="164" t="str">
        <f t="shared" si="4"/>
        <v xml:space="preserve"> </v>
      </c>
      <c r="O9" s="314">
        <f t="shared" si="6"/>
        <v>6</v>
      </c>
      <c r="P9" s="140">
        <f t="shared" si="7"/>
        <v>9.17</v>
      </c>
      <c r="Q9" s="81" t="str">
        <f t="shared" si="8"/>
        <v>Thomas  Koert</v>
      </c>
      <c r="R9" s="81" t="str">
        <f t="shared" si="8"/>
        <v>Robert Barclay Academy</v>
      </c>
      <c r="S9" s="60">
        <f t="shared" si="5"/>
        <v>365</v>
      </c>
      <c r="T9" s="404"/>
      <c r="U9" s="455"/>
      <c r="V9" s="456"/>
      <c r="W9" s="457"/>
      <c r="X9" s="403"/>
      <c r="Y9" s="269">
        <v>276</v>
      </c>
      <c r="Z9" s="291" t="s">
        <v>229</v>
      </c>
      <c r="AA9" s="278" t="s">
        <v>230</v>
      </c>
    </row>
    <row r="10" spans="1:27" ht="9.9499999999999993" customHeight="1" x14ac:dyDescent="0.25">
      <c r="A10" s="403"/>
      <c r="B10" s="403"/>
      <c r="C10" s="407"/>
      <c r="D10" s="408"/>
      <c r="E10" s="476"/>
      <c r="F10" s="477"/>
      <c r="G10" s="477"/>
      <c r="H10" s="31" t="str">
        <f t="shared" si="9"/>
        <v>Emmanuel  Soroh</v>
      </c>
      <c r="I10" s="18" t="str">
        <f t="shared" si="10"/>
        <v xml:space="preserve">St Albans School </v>
      </c>
      <c r="J10" s="269">
        <v>503</v>
      </c>
      <c r="K10" s="270">
        <v>10.95</v>
      </c>
      <c r="L10" s="162" t="str">
        <f t="shared" si="2"/>
        <v xml:space="preserve"> </v>
      </c>
      <c r="M10" s="163" t="str">
        <f t="shared" si="3"/>
        <v xml:space="preserve"> </v>
      </c>
      <c r="N10" s="164" t="str">
        <f t="shared" si="4"/>
        <v xml:space="preserve"> </v>
      </c>
      <c r="O10" s="314">
        <f t="shared" si="6"/>
        <v>4</v>
      </c>
      <c r="P10" s="140">
        <f t="shared" si="7"/>
        <v>10.95</v>
      </c>
      <c r="Q10" s="81" t="str">
        <f t="shared" si="8"/>
        <v>Emmanuel  Soroh</v>
      </c>
      <c r="R10" s="81" t="str">
        <f t="shared" si="8"/>
        <v xml:space="preserve">St Albans School </v>
      </c>
      <c r="S10" s="60">
        <f t="shared" si="5"/>
        <v>503</v>
      </c>
      <c r="T10" s="404"/>
      <c r="U10" s="367" t="s">
        <v>70</v>
      </c>
      <c r="V10" s="368"/>
      <c r="W10" s="369"/>
      <c r="X10" s="403"/>
      <c r="Y10" s="269">
        <v>344</v>
      </c>
      <c r="Z10" s="291" t="s">
        <v>231</v>
      </c>
      <c r="AA10" s="278" t="s">
        <v>232</v>
      </c>
    </row>
    <row r="11" spans="1:27" ht="9.9499999999999993" customHeight="1" x14ac:dyDescent="0.25">
      <c r="A11" s="403"/>
      <c r="B11" s="403"/>
      <c r="C11" s="407"/>
      <c r="D11" s="408"/>
      <c r="E11" s="476"/>
      <c r="F11" s="477"/>
      <c r="G11" s="477"/>
      <c r="H11" s="31" t="str">
        <f t="shared" si="9"/>
        <v>Max Worlsey</v>
      </c>
      <c r="I11" s="18" t="str">
        <f t="shared" si="10"/>
        <v xml:space="preserve">St George's School </v>
      </c>
      <c r="J11" s="269">
        <v>575</v>
      </c>
      <c r="K11" s="270">
        <v>10.97</v>
      </c>
      <c r="L11" s="162" t="str">
        <f t="shared" si="2"/>
        <v xml:space="preserve"> </v>
      </c>
      <c r="M11" s="163" t="str">
        <f t="shared" si="3"/>
        <v xml:space="preserve"> </v>
      </c>
      <c r="N11" s="164" t="str">
        <f t="shared" si="4"/>
        <v xml:space="preserve"> </v>
      </c>
      <c r="O11" s="314">
        <f t="shared" si="6"/>
        <v>3</v>
      </c>
      <c r="P11" s="140">
        <f t="shared" si="7"/>
        <v>10.97</v>
      </c>
      <c r="Q11" s="81" t="str">
        <f t="shared" si="8"/>
        <v>Max Worlsey</v>
      </c>
      <c r="R11" s="81" t="str">
        <f t="shared" si="8"/>
        <v xml:space="preserve">St George's School </v>
      </c>
      <c r="S11" s="60">
        <f t="shared" si="5"/>
        <v>575</v>
      </c>
      <c r="T11" s="404"/>
      <c r="U11" s="370"/>
      <c r="V11" s="371"/>
      <c r="W11" s="372"/>
      <c r="X11" s="403"/>
      <c r="Y11" s="269">
        <v>365</v>
      </c>
      <c r="Z11" s="291" t="s">
        <v>233</v>
      </c>
      <c r="AA11" s="278" t="s">
        <v>220</v>
      </c>
    </row>
    <row r="12" spans="1:27" ht="9.9499999999999993" customHeight="1" x14ac:dyDescent="0.25">
      <c r="A12" s="403"/>
      <c r="B12" s="403"/>
      <c r="C12" s="407"/>
      <c r="D12" s="408"/>
      <c r="E12" s="476"/>
      <c r="F12" s="477"/>
      <c r="G12" s="477"/>
      <c r="H12" s="31" t="str">
        <f t="shared" si="9"/>
        <v>Ciaran Lynch</v>
      </c>
      <c r="I12" s="18" t="str">
        <f t="shared" si="10"/>
        <v>St. Joan of Arc</v>
      </c>
      <c r="J12" s="269">
        <v>607</v>
      </c>
      <c r="K12" s="270">
        <v>7.23</v>
      </c>
      <c r="L12" s="162" t="str">
        <f t="shared" si="2"/>
        <v xml:space="preserve"> </v>
      </c>
      <c r="M12" s="163" t="str">
        <f t="shared" si="3"/>
        <v xml:space="preserve"> </v>
      </c>
      <c r="N12" s="164" t="str">
        <f t="shared" si="4"/>
        <v xml:space="preserve"> </v>
      </c>
      <c r="O12" s="314">
        <f t="shared" si="6"/>
        <v>9</v>
      </c>
      <c r="P12" s="140">
        <f t="shared" si="7"/>
        <v>7.23</v>
      </c>
      <c r="Q12" s="81" t="str">
        <f t="shared" si="8"/>
        <v>Ciaran Lynch</v>
      </c>
      <c r="R12" s="81" t="str">
        <f t="shared" si="8"/>
        <v>St. Joan of Arc</v>
      </c>
      <c r="S12" s="60">
        <f t="shared" si="5"/>
        <v>607</v>
      </c>
      <c r="T12" s="404"/>
      <c r="U12" s="373"/>
      <c r="V12" s="374"/>
      <c r="W12" s="375"/>
      <c r="X12" s="403"/>
      <c r="Y12" s="269">
        <v>492</v>
      </c>
      <c r="Z12" s="291" t="s">
        <v>234</v>
      </c>
      <c r="AA12" s="278" t="s">
        <v>52</v>
      </c>
    </row>
    <row r="13" spans="1:27" ht="9.9499999999999993" customHeight="1" x14ac:dyDescent="0.25">
      <c r="A13" s="403"/>
      <c r="B13" s="403"/>
      <c r="C13" s="407"/>
      <c r="D13" s="408"/>
      <c r="E13" s="476"/>
      <c r="F13" s="477"/>
      <c r="G13" s="477"/>
      <c r="H13" s="31" t="str">
        <f t="shared" si="9"/>
        <v>Aaron Wall</v>
      </c>
      <c r="I13" s="18" t="str">
        <f t="shared" si="10"/>
        <v>The Adeyfield Academy</v>
      </c>
      <c r="J13" s="269">
        <v>643</v>
      </c>
      <c r="K13" s="270">
        <v>5.32</v>
      </c>
      <c r="L13" s="162" t="str">
        <f t="shared" si="2"/>
        <v xml:space="preserve"> </v>
      </c>
      <c r="M13" s="163" t="str">
        <f t="shared" si="3"/>
        <v xml:space="preserve"> </v>
      </c>
      <c r="N13" s="164" t="str">
        <f t="shared" si="4"/>
        <v xml:space="preserve"> </v>
      </c>
      <c r="O13" s="314">
        <f t="shared" si="6"/>
        <v>11</v>
      </c>
      <c r="P13" s="140">
        <f t="shared" si="7"/>
        <v>5.32</v>
      </c>
      <c r="Q13" s="81" t="str">
        <f t="shared" si="8"/>
        <v>Aaron Wall</v>
      </c>
      <c r="R13" s="81" t="str">
        <f t="shared" si="8"/>
        <v>The Adeyfield Academy</v>
      </c>
      <c r="S13" s="60">
        <f t="shared" si="5"/>
        <v>643</v>
      </c>
      <c r="T13" s="404"/>
      <c r="U13" s="367" t="s">
        <v>71</v>
      </c>
      <c r="V13" s="368"/>
      <c r="W13" s="369"/>
      <c r="X13" s="403"/>
      <c r="Y13" s="269">
        <v>503</v>
      </c>
      <c r="Z13" s="291" t="s">
        <v>235</v>
      </c>
      <c r="AA13" s="278" t="s">
        <v>120</v>
      </c>
    </row>
    <row r="14" spans="1:27" ht="9.9499999999999993" customHeight="1" x14ac:dyDescent="0.25">
      <c r="A14" s="403"/>
      <c r="B14" s="403"/>
      <c r="C14" s="407"/>
      <c r="D14" s="408"/>
      <c r="E14" s="476"/>
      <c r="F14" s="477"/>
      <c r="G14" s="477"/>
      <c r="H14" s="31" t="str">
        <f t="shared" si="9"/>
        <v/>
      </c>
      <c r="I14" s="18" t="str">
        <f t="shared" si="10"/>
        <v/>
      </c>
      <c r="J14" s="271"/>
      <c r="K14" s="270"/>
      <c r="L14" s="162" t="str">
        <f t="shared" si="2"/>
        <v xml:space="preserve"> </v>
      </c>
      <c r="M14" s="163" t="str">
        <f t="shared" si="3"/>
        <v xml:space="preserve"> </v>
      </c>
      <c r="N14" s="164" t="str">
        <f t="shared" si="4"/>
        <v xml:space="preserve"> </v>
      </c>
      <c r="O14" s="314" t="str">
        <f t="shared" si="6"/>
        <v>No Thrower</v>
      </c>
      <c r="P14" s="140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404"/>
      <c r="U14" s="370"/>
      <c r="V14" s="371"/>
      <c r="W14" s="372"/>
      <c r="X14" s="403"/>
      <c r="Y14" s="271">
        <v>524</v>
      </c>
      <c r="Z14" s="293" t="s">
        <v>86</v>
      </c>
      <c r="AA14" s="278" t="s">
        <v>87</v>
      </c>
    </row>
    <row r="15" spans="1:27" ht="9.9499999999999993" customHeight="1" x14ac:dyDescent="0.25">
      <c r="A15" s="403"/>
      <c r="B15" s="403"/>
      <c r="C15" s="407"/>
      <c r="D15" s="408"/>
      <c r="E15" s="476"/>
      <c r="F15" s="477"/>
      <c r="G15" s="477"/>
      <c r="H15" s="31" t="str">
        <f t="shared" si="9"/>
        <v/>
      </c>
      <c r="I15" s="18" t="str">
        <f t="shared" si="10"/>
        <v/>
      </c>
      <c r="J15" s="269"/>
      <c r="K15" s="270"/>
      <c r="L15" s="162" t="str">
        <f t="shared" si="2"/>
        <v xml:space="preserve"> </v>
      </c>
      <c r="M15" s="163" t="str">
        <f t="shared" si="3"/>
        <v xml:space="preserve"> </v>
      </c>
      <c r="N15" s="164" t="str">
        <f t="shared" si="4"/>
        <v xml:space="preserve"> </v>
      </c>
      <c r="O15" s="314" t="str">
        <f t="shared" si="6"/>
        <v>No Thrower</v>
      </c>
      <c r="P15" s="140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404"/>
      <c r="U15" s="373"/>
      <c r="V15" s="374"/>
      <c r="W15" s="375"/>
      <c r="X15" s="403"/>
      <c r="Y15" s="269">
        <v>575</v>
      </c>
      <c r="Z15" s="292" t="s">
        <v>236</v>
      </c>
      <c r="AA15" s="278" t="s">
        <v>88</v>
      </c>
    </row>
    <row r="16" spans="1:27" ht="9.9499999999999993" customHeight="1" x14ac:dyDescent="0.25">
      <c r="A16" s="403"/>
      <c r="B16" s="403"/>
      <c r="C16" s="407"/>
      <c r="D16" s="408"/>
      <c r="E16" s="476"/>
      <c r="F16" s="477"/>
      <c r="G16" s="477"/>
      <c r="H16" s="33" t="str">
        <f t="shared" si="9"/>
        <v/>
      </c>
      <c r="I16" s="207" t="str">
        <f t="shared" si="10"/>
        <v/>
      </c>
      <c r="J16" s="269"/>
      <c r="K16" s="270"/>
      <c r="L16" s="162" t="str">
        <f t="shared" si="2"/>
        <v xml:space="preserve"> </v>
      </c>
      <c r="M16" s="163" t="str">
        <f t="shared" si="3"/>
        <v xml:space="preserve"> </v>
      </c>
      <c r="N16" s="164" t="str">
        <f t="shared" si="4"/>
        <v xml:space="preserve"> </v>
      </c>
      <c r="O16" s="314" t="str">
        <f t="shared" si="6"/>
        <v>No Thrower</v>
      </c>
      <c r="P16" s="140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404"/>
      <c r="U16" s="367"/>
      <c r="V16" s="368"/>
      <c r="W16" s="369"/>
      <c r="X16" s="403"/>
      <c r="Y16" s="276">
        <v>607</v>
      </c>
      <c r="Z16" s="277" t="s">
        <v>237</v>
      </c>
      <c r="AA16" s="278" t="s">
        <v>201</v>
      </c>
    </row>
    <row r="17" spans="1:27" ht="9.9499999999999993" customHeight="1" x14ac:dyDescent="0.25">
      <c r="A17" s="403"/>
      <c r="B17" s="403"/>
      <c r="C17" s="407"/>
      <c r="D17" s="408"/>
      <c r="E17" s="476"/>
      <c r="F17" s="477"/>
      <c r="G17" s="477"/>
      <c r="H17" s="5" t="str">
        <f t="shared" si="9"/>
        <v/>
      </c>
      <c r="I17" s="8" t="str">
        <f t="shared" si="10"/>
        <v/>
      </c>
      <c r="J17" s="271"/>
      <c r="K17" s="270"/>
      <c r="L17" s="162" t="str">
        <f t="shared" si="2"/>
        <v xml:space="preserve"> </v>
      </c>
      <c r="M17" s="163" t="str">
        <f t="shared" si="3"/>
        <v xml:space="preserve"> </v>
      </c>
      <c r="N17" s="164" t="str">
        <f t="shared" si="4"/>
        <v xml:space="preserve"> </v>
      </c>
      <c r="O17" s="314" t="str">
        <f t="shared" si="6"/>
        <v>No Thrower</v>
      </c>
      <c r="P17" s="140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404"/>
      <c r="U17" s="370"/>
      <c r="V17" s="371"/>
      <c r="W17" s="372"/>
      <c r="X17" s="403"/>
      <c r="Y17" s="276">
        <v>612</v>
      </c>
      <c r="Z17" s="277" t="s">
        <v>238</v>
      </c>
      <c r="AA17" s="278" t="s">
        <v>239</v>
      </c>
    </row>
    <row r="18" spans="1:27" ht="9.9499999999999993" customHeight="1" x14ac:dyDescent="0.25">
      <c r="A18" s="403"/>
      <c r="B18" s="403"/>
      <c r="C18" s="407"/>
      <c r="D18" s="408"/>
      <c r="E18" s="476"/>
      <c r="F18" s="477"/>
      <c r="G18" s="477"/>
      <c r="H18" s="5" t="str">
        <f t="shared" si="9"/>
        <v/>
      </c>
      <c r="I18" s="8" t="str">
        <f t="shared" si="10"/>
        <v/>
      </c>
      <c r="J18" s="271"/>
      <c r="K18" s="270"/>
      <c r="L18" s="162" t="str">
        <f t="shared" si="2"/>
        <v xml:space="preserve"> </v>
      </c>
      <c r="M18" s="163" t="str">
        <f t="shared" si="3"/>
        <v xml:space="preserve"> </v>
      </c>
      <c r="N18" s="164" t="str">
        <f t="shared" si="4"/>
        <v xml:space="preserve"> </v>
      </c>
      <c r="O18" s="314" t="str">
        <f t="shared" si="6"/>
        <v>No Thrower</v>
      </c>
      <c r="P18" s="140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404"/>
      <c r="U18" s="373"/>
      <c r="V18" s="374"/>
      <c r="W18" s="375"/>
      <c r="X18" s="403"/>
      <c r="Y18" s="276">
        <v>643</v>
      </c>
      <c r="Z18" s="277" t="s">
        <v>240</v>
      </c>
      <c r="AA18" s="278" t="s">
        <v>43</v>
      </c>
    </row>
    <row r="19" spans="1:27" ht="9.9499999999999993" customHeight="1" x14ac:dyDescent="0.25">
      <c r="A19" s="403"/>
      <c r="B19" s="403"/>
      <c r="C19" s="407"/>
      <c r="D19" s="408"/>
      <c r="E19" s="476"/>
      <c r="F19" s="477"/>
      <c r="G19" s="477"/>
      <c r="H19" s="32" t="str">
        <f t="shared" si="9"/>
        <v/>
      </c>
      <c r="I19" s="19" t="str">
        <f t="shared" si="10"/>
        <v/>
      </c>
      <c r="J19" s="269"/>
      <c r="K19" s="270"/>
      <c r="L19" s="162" t="str">
        <f t="shared" si="2"/>
        <v xml:space="preserve"> </v>
      </c>
      <c r="M19" s="163" t="str">
        <f t="shared" si="3"/>
        <v xml:space="preserve"> </v>
      </c>
      <c r="N19" s="164" t="str">
        <f t="shared" si="4"/>
        <v xml:space="preserve"> </v>
      </c>
      <c r="O19" s="314" t="str">
        <f t="shared" si="6"/>
        <v>No Thrower</v>
      </c>
      <c r="P19" s="140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404"/>
      <c r="U19" s="367"/>
      <c r="V19" s="368"/>
      <c r="W19" s="369"/>
      <c r="X19" s="403"/>
      <c r="Y19" s="276">
        <v>659</v>
      </c>
      <c r="Z19" s="277" t="s">
        <v>130</v>
      </c>
      <c r="AA19" s="278" t="s">
        <v>43</v>
      </c>
    </row>
    <row r="20" spans="1:27" ht="9.9499999999999993" customHeight="1" x14ac:dyDescent="0.25">
      <c r="A20" s="403"/>
      <c r="B20" s="403"/>
      <c r="C20" s="407"/>
      <c r="D20" s="408"/>
      <c r="E20" s="476"/>
      <c r="F20" s="477"/>
      <c r="G20" s="477"/>
      <c r="H20" s="31" t="str">
        <f t="shared" si="9"/>
        <v/>
      </c>
      <c r="I20" s="18" t="str">
        <f t="shared" si="10"/>
        <v/>
      </c>
      <c r="J20" s="269"/>
      <c r="K20" s="270"/>
      <c r="L20" s="162" t="str">
        <f t="shared" si="2"/>
        <v xml:space="preserve"> </v>
      </c>
      <c r="M20" s="163" t="str">
        <f t="shared" si="3"/>
        <v xml:space="preserve"> </v>
      </c>
      <c r="N20" s="164" t="str">
        <f t="shared" si="4"/>
        <v xml:space="preserve"> </v>
      </c>
      <c r="O20" s="314" t="str">
        <f t="shared" si="6"/>
        <v>No Thrower</v>
      </c>
      <c r="P20" s="140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404"/>
      <c r="U20" s="370"/>
      <c r="V20" s="371"/>
      <c r="W20" s="372"/>
      <c r="X20" s="403"/>
      <c r="Y20" s="276">
        <v>674</v>
      </c>
      <c r="Z20" s="277" t="s">
        <v>241</v>
      </c>
      <c r="AA20" s="278" t="s">
        <v>43</v>
      </c>
    </row>
    <row r="21" spans="1:27" ht="9.9499999999999993" customHeight="1" x14ac:dyDescent="0.25">
      <c r="A21" s="403"/>
      <c r="B21" s="403"/>
      <c r="C21" s="407"/>
      <c r="D21" s="408"/>
      <c r="E21" s="476"/>
      <c r="F21" s="477"/>
      <c r="G21" s="477"/>
      <c r="H21" s="32" t="str">
        <f t="shared" si="9"/>
        <v/>
      </c>
      <c r="I21" s="19" t="str">
        <f t="shared" si="10"/>
        <v/>
      </c>
      <c r="J21" s="269"/>
      <c r="K21" s="270"/>
      <c r="L21" s="162" t="str">
        <f t="shared" si="2"/>
        <v xml:space="preserve"> </v>
      </c>
      <c r="M21" s="163" t="str">
        <f t="shared" si="3"/>
        <v xml:space="preserve"> </v>
      </c>
      <c r="N21" s="164" t="str">
        <f t="shared" si="4"/>
        <v xml:space="preserve"> </v>
      </c>
      <c r="O21" s="314" t="str">
        <f t="shared" si="6"/>
        <v>No Thrower</v>
      </c>
      <c r="P21" s="140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404"/>
      <c r="U21" s="373"/>
      <c r="V21" s="374"/>
      <c r="W21" s="375"/>
      <c r="X21" s="403"/>
      <c r="Y21" s="276"/>
      <c r="Z21" s="277"/>
      <c r="AA21" s="278"/>
    </row>
    <row r="22" spans="1:27" ht="9.9499999999999993" customHeight="1" x14ac:dyDescent="0.25">
      <c r="A22" s="403"/>
      <c r="B22" s="403"/>
      <c r="C22" s="407"/>
      <c r="D22" s="408"/>
      <c r="E22" s="476"/>
      <c r="F22" s="477"/>
      <c r="G22" s="477"/>
      <c r="H22" s="32" t="str">
        <f t="shared" si="9"/>
        <v/>
      </c>
      <c r="I22" s="19" t="str">
        <f t="shared" si="10"/>
        <v/>
      </c>
      <c r="J22" s="269"/>
      <c r="K22" s="270"/>
      <c r="L22" s="162" t="str">
        <f t="shared" si="2"/>
        <v xml:space="preserve"> </v>
      </c>
      <c r="M22" s="163" t="str">
        <f t="shared" si="3"/>
        <v xml:space="preserve"> </v>
      </c>
      <c r="N22" s="164" t="str">
        <f t="shared" si="4"/>
        <v xml:space="preserve"> </v>
      </c>
      <c r="O22" s="314" t="str">
        <f t="shared" si="6"/>
        <v>No Thrower</v>
      </c>
      <c r="P22" s="140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404"/>
      <c r="U22" s="376"/>
      <c r="V22" s="377"/>
      <c r="W22" s="378"/>
      <c r="X22" s="403"/>
      <c r="Y22" s="276"/>
      <c r="Z22" s="277"/>
      <c r="AA22" s="278"/>
    </row>
    <row r="23" spans="1:27" ht="9.9499999999999993" customHeight="1" x14ac:dyDescent="0.25">
      <c r="A23" s="403"/>
      <c r="B23" s="403"/>
      <c r="C23" s="407"/>
      <c r="D23" s="408"/>
      <c r="E23" s="476"/>
      <c r="F23" s="477"/>
      <c r="G23" s="477"/>
      <c r="H23" s="31" t="str">
        <f t="shared" si="9"/>
        <v/>
      </c>
      <c r="I23" s="18" t="str">
        <f t="shared" si="10"/>
        <v/>
      </c>
      <c r="J23" s="269"/>
      <c r="K23" s="270"/>
      <c r="L23" s="162" t="str">
        <f t="shared" si="2"/>
        <v xml:space="preserve"> </v>
      </c>
      <c r="M23" s="163" t="str">
        <f t="shared" si="3"/>
        <v xml:space="preserve"> </v>
      </c>
      <c r="N23" s="164" t="str">
        <f t="shared" si="4"/>
        <v xml:space="preserve"> </v>
      </c>
      <c r="O23" s="314" t="str">
        <f t="shared" si="6"/>
        <v>No Thrower</v>
      </c>
      <c r="P23" s="140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404"/>
      <c r="U23" s="379"/>
      <c r="V23" s="380"/>
      <c r="W23" s="381"/>
      <c r="X23" s="403"/>
      <c r="Y23" s="276"/>
      <c r="Z23" s="277"/>
      <c r="AA23" s="278"/>
    </row>
    <row r="24" spans="1:27" ht="9.9499999999999993" customHeight="1" x14ac:dyDescent="0.25">
      <c r="A24" s="403"/>
      <c r="B24" s="403"/>
      <c r="C24" s="407"/>
      <c r="D24" s="408"/>
      <c r="E24" s="476"/>
      <c r="F24" s="477"/>
      <c r="G24" s="477"/>
      <c r="H24" s="31" t="str">
        <f t="shared" si="9"/>
        <v/>
      </c>
      <c r="I24" s="18" t="str">
        <f t="shared" si="10"/>
        <v/>
      </c>
      <c r="J24" s="269"/>
      <c r="K24" s="270"/>
      <c r="L24" s="162" t="str">
        <f t="shared" si="2"/>
        <v xml:space="preserve"> </v>
      </c>
      <c r="M24" s="163" t="str">
        <f t="shared" si="3"/>
        <v xml:space="preserve"> </v>
      </c>
      <c r="N24" s="164" t="str">
        <f t="shared" si="4"/>
        <v xml:space="preserve"> </v>
      </c>
      <c r="O24" s="314" t="str">
        <f t="shared" si="6"/>
        <v>No Thrower</v>
      </c>
      <c r="P24" s="140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404"/>
      <c r="U24" s="382"/>
      <c r="V24" s="383"/>
      <c r="W24" s="384"/>
      <c r="X24" s="403"/>
      <c r="Y24" s="276"/>
      <c r="Z24" s="277"/>
      <c r="AA24" s="278"/>
    </row>
    <row r="25" spans="1:27" ht="9.9499999999999993" customHeight="1" x14ac:dyDescent="0.25">
      <c r="A25" s="403"/>
      <c r="B25" s="403"/>
      <c r="C25" s="407"/>
      <c r="D25" s="408"/>
      <c r="E25" s="476"/>
      <c r="F25" s="477"/>
      <c r="G25" s="477"/>
      <c r="H25" s="5" t="str">
        <f t="shared" si="9"/>
        <v/>
      </c>
      <c r="I25" s="8" t="str">
        <f t="shared" si="10"/>
        <v/>
      </c>
      <c r="J25" s="271"/>
      <c r="K25" s="270"/>
      <c r="L25" s="162" t="str">
        <f t="shared" si="2"/>
        <v xml:space="preserve"> </v>
      </c>
      <c r="M25" s="163" t="str">
        <f t="shared" si="3"/>
        <v xml:space="preserve"> </v>
      </c>
      <c r="N25" s="164" t="str">
        <f t="shared" si="4"/>
        <v xml:space="preserve"> </v>
      </c>
      <c r="O25" s="314" t="str">
        <f t="shared" si="6"/>
        <v>No Thrower</v>
      </c>
      <c r="P25" s="140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404"/>
      <c r="U25" s="446"/>
      <c r="V25" s="447"/>
      <c r="W25" s="448"/>
      <c r="X25" s="403"/>
      <c r="Y25" s="276"/>
      <c r="Z25" s="277"/>
      <c r="AA25" s="278"/>
    </row>
    <row r="26" spans="1:27" ht="9.9499999999999993" customHeight="1" x14ac:dyDescent="0.25">
      <c r="A26" s="403"/>
      <c r="B26" s="403"/>
      <c r="C26" s="407"/>
      <c r="D26" s="408"/>
      <c r="E26" s="476"/>
      <c r="F26" s="477"/>
      <c r="G26" s="477"/>
      <c r="H26" s="5" t="str">
        <f t="shared" si="9"/>
        <v/>
      </c>
      <c r="I26" s="8" t="str">
        <f t="shared" si="10"/>
        <v/>
      </c>
      <c r="J26" s="271"/>
      <c r="K26" s="270"/>
      <c r="L26" s="162" t="str">
        <f t="shared" si="2"/>
        <v xml:space="preserve"> </v>
      </c>
      <c r="M26" s="163" t="str">
        <f t="shared" si="3"/>
        <v xml:space="preserve"> </v>
      </c>
      <c r="N26" s="164" t="str">
        <f t="shared" si="4"/>
        <v xml:space="preserve"> </v>
      </c>
      <c r="O26" s="314" t="str">
        <f t="shared" si="6"/>
        <v>No Thrower</v>
      </c>
      <c r="P26" s="140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404"/>
      <c r="U26" s="446"/>
      <c r="V26" s="447"/>
      <c r="W26" s="448"/>
      <c r="X26" s="403"/>
      <c r="Y26" s="276"/>
      <c r="Z26" s="277"/>
      <c r="AA26" s="278"/>
    </row>
    <row r="27" spans="1:27" ht="9.9499999999999993" customHeight="1" x14ac:dyDescent="0.25">
      <c r="A27" s="403"/>
      <c r="B27" s="403"/>
      <c r="C27" s="407"/>
      <c r="D27" s="408"/>
      <c r="E27" s="476"/>
      <c r="F27" s="477"/>
      <c r="G27" s="477"/>
      <c r="H27" s="31" t="str">
        <f t="shared" si="9"/>
        <v/>
      </c>
      <c r="I27" s="18" t="str">
        <f t="shared" si="10"/>
        <v/>
      </c>
      <c r="J27" s="269"/>
      <c r="K27" s="270"/>
      <c r="L27" s="162" t="str">
        <f t="shared" si="2"/>
        <v xml:space="preserve"> </v>
      </c>
      <c r="M27" s="163" t="str">
        <f t="shared" si="3"/>
        <v xml:space="preserve"> </v>
      </c>
      <c r="N27" s="164" t="str">
        <f t="shared" si="4"/>
        <v xml:space="preserve"> </v>
      </c>
      <c r="O27" s="314" t="str">
        <f t="shared" si="6"/>
        <v>No Thrower</v>
      </c>
      <c r="P27" s="140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404"/>
      <c r="U27" s="446"/>
      <c r="V27" s="447"/>
      <c r="W27" s="448"/>
      <c r="X27" s="403"/>
      <c r="Y27" s="276"/>
      <c r="Z27" s="277"/>
      <c r="AA27" s="278"/>
    </row>
    <row r="28" spans="1:27" ht="9.9499999999999993" customHeight="1" x14ac:dyDescent="0.25">
      <c r="A28" s="403"/>
      <c r="B28" s="403"/>
      <c r="C28" s="407"/>
      <c r="D28" s="408"/>
      <c r="E28" s="476"/>
      <c r="F28" s="477"/>
      <c r="G28" s="477"/>
      <c r="H28" s="31" t="str">
        <f t="shared" si="9"/>
        <v/>
      </c>
      <c r="I28" s="18" t="str">
        <f t="shared" si="10"/>
        <v/>
      </c>
      <c r="J28" s="269"/>
      <c r="K28" s="270"/>
      <c r="L28" s="162" t="str">
        <f t="shared" si="2"/>
        <v xml:space="preserve"> </v>
      </c>
      <c r="M28" s="163" t="str">
        <f t="shared" si="3"/>
        <v xml:space="preserve"> </v>
      </c>
      <c r="N28" s="164" t="str">
        <f t="shared" si="4"/>
        <v xml:space="preserve"> </v>
      </c>
      <c r="O28" s="314" t="str">
        <f t="shared" si="6"/>
        <v>No Thrower</v>
      </c>
      <c r="P28" s="140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404"/>
      <c r="U28" s="446"/>
      <c r="V28" s="447"/>
      <c r="W28" s="448"/>
      <c r="X28" s="403"/>
      <c r="Y28" s="276"/>
      <c r="Z28" s="277"/>
      <c r="AA28" s="278"/>
    </row>
    <row r="29" spans="1:27" ht="9.9499999999999993" customHeight="1" x14ac:dyDescent="0.25">
      <c r="A29" s="403"/>
      <c r="B29" s="403"/>
      <c r="C29" s="407"/>
      <c r="D29" s="408"/>
      <c r="E29" s="476"/>
      <c r="F29" s="477"/>
      <c r="G29" s="477"/>
      <c r="H29" s="32" t="str">
        <f t="shared" si="9"/>
        <v/>
      </c>
      <c r="I29" s="19" t="str">
        <f t="shared" si="10"/>
        <v/>
      </c>
      <c r="J29" s="269"/>
      <c r="K29" s="270"/>
      <c r="L29" s="162" t="str">
        <f t="shared" si="2"/>
        <v xml:space="preserve"> </v>
      </c>
      <c r="M29" s="163" t="str">
        <f t="shared" si="3"/>
        <v xml:space="preserve"> </v>
      </c>
      <c r="N29" s="164" t="str">
        <f t="shared" si="4"/>
        <v xml:space="preserve"> </v>
      </c>
      <c r="O29" s="314" t="str">
        <f t="shared" si="6"/>
        <v>No Thrower</v>
      </c>
      <c r="P29" s="140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404"/>
      <c r="U29" s="446"/>
      <c r="V29" s="447"/>
      <c r="W29" s="448"/>
      <c r="X29" s="403"/>
      <c r="Y29" s="276"/>
      <c r="Z29" s="277"/>
      <c r="AA29" s="278"/>
    </row>
    <row r="30" spans="1:27" ht="9.9499999999999993" customHeight="1" thickBot="1" x14ac:dyDescent="0.3">
      <c r="A30" s="403"/>
      <c r="B30" s="403"/>
      <c r="C30" s="407"/>
      <c r="D30" s="408"/>
      <c r="E30" s="476"/>
      <c r="F30" s="477"/>
      <c r="G30" s="477"/>
      <c r="H30" s="31" t="str">
        <f t="shared" si="9"/>
        <v/>
      </c>
      <c r="I30" s="18" t="str">
        <f t="shared" si="10"/>
        <v/>
      </c>
      <c r="J30" s="269"/>
      <c r="K30" s="270"/>
      <c r="L30" s="162" t="str">
        <f t="shared" si="2"/>
        <v xml:space="preserve"> </v>
      </c>
      <c r="M30" s="163" t="str">
        <f t="shared" si="3"/>
        <v xml:space="preserve"> </v>
      </c>
      <c r="N30" s="164" t="str">
        <f t="shared" si="4"/>
        <v xml:space="preserve"> </v>
      </c>
      <c r="O30" s="314" t="str">
        <f t="shared" si="6"/>
        <v>No Thrower</v>
      </c>
      <c r="P30" s="140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404"/>
      <c r="U30" s="449"/>
      <c r="V30" s="450"/>
      <c r="W30" s="451"/>
      <c r="X30" s="403"/>
      <c r="Y30" s="276"/>
      <c r="Z30" s="277"/>
      <c r="AA30" s="278"/>
    </row>
    <row r="31" spans="1:27" ht="9.9499999999999993" customHeight="1" x14ac:dyDescent="0.25">
      <c r="A31" s="403"/>
      <c r="B31" s="403"/>
      <c r="C31" s="407"/>
      <c r="D31" s="408"/>
      <c r="E31" s="476"/>
      <c r="F31" s="477"/>
      <c r="G31" s="477"/>
      <c r="H31" s="31" t="str">
        <f t="shared" si="9"/>
        <v/>
      </c>
      <c r="I31" s="18" t="str">
        <f t="shared" si="10"/>
        <v/>
      </c>
      <c r="J31" s="269"/>
      <c r="K31" s="270"/>
      <c r="L31" s="162" t="str">
        <f t="shared" si="2"/>
        <v xml:space="preserve"> </v>
      </c>
      <c r="M31" s="163" t="str">
        <f t="shared" si="3"/>
        <v xml:space="preserve"> </v>
      </c>
      <c r="N31" s="164" t="str">
        <f t="shared" si="4"/>
        <v xml:space="preserve"> </v>
      </c>
      <c r="O31" s="314" t="str">
        <f t="shared" si="6"/>
        <v>No Thrower</v>
      </c>
      <c r="P31" s="140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404"/>
      <c r="U31" s="398"/>
      <c r="V31" s="398"/>
      <c r="W31" s="398"/>
      <c r="X31" s="403"/>
      <c r="Y31" s="276"/>
      <c r="Z31" s="277"/>
      <c r="AA31" s="278"/>
    </row>
    <row r="32" spans="1:27" ht="9.9499999999999993" customHeight="1" x14ac:dyDescent="0.25">
      <c r="A32" s="403"/>
      <c r="B32" s="403"/>
      <c r="C32" s="407"/>
      <c r="D32" s="408"/>
      <c r="E32" s="476"/>
      <c r="F32" s="477"/>
      <c r="G32" s="477"/>
      <c r="H32" s="31" t="str">
        <f t="shared" si="9"/>
        <v/>
      </c>
      <c r="I32" s="18" t="str">
        <f t="shared" si="10"/>
        <v/>
      </c>
      <c r="J32" s="269"/>
      <c r="K32" s="270"/>
      <c r="L32" s="162" t="str">
        <f t="shared" si="2"/>
        <v xml:space="preserve"> </v>
      </c>
      <c r="M32" s="163" t="str">
        <f t="shared" si="3"/>
        <v xml:space="preserve"> </v>
      </c>
      <c r="N32" s="164" t="str">
        <f t="shared" si="4"/>
        <v xml:space="preserve"> </v>
      </c>
      <c r="O32" s="314" t="str">
        <f t="shared" si="6"/>
        <v>No Thrower</v>
      </c>
      <c r="P32" s="140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404"/>
      <c r="U32" s="401"/>
      <c r="V32" s="401"/>
      <c r="W32" s="401"/>
      <c r="X32" s="403"/>
      <c r="Y32" s="276"/>
      <c r="Z32" s="277"/>
      <c r="AA32" s="278"/>
    </row>
    <row r="33" spans="1:28" ht="9.9499999999999993" customHeight="1" x14ac:dyDescent="0.25">
      <c r="A33" s="403"/>
      <c r="B33" s="403"/>
      <c r="C33" s="407"/>
      <c r="D33" s="408"/>
      <c r="E33" s="476"/>
      <c r="F33" s="477"/>
      <c r="G33" s="477"/>
      <c r="H33" s="32" t="str">
        <f t="shared" si="9"/>
        <v/>
      </c>
      <c r="I33" s="19" t="str">
        <f t="shared" si="10"/>
        <v/>
      </c>
      <c r="J33" s="269"/>
      <c r="K33" s="270"/>
      <c r="L33" s="162" t="str">
        <f t="shared" si="2"/>
        <v xml:space="preserve"> </v>
      </c>
      <c r="M33" s="163" t="str">
        <f t="shared" si="3"/>
        <v xml:space="preserve"> </v>
      </c>
      <c r="N33" s="164" t="str">
        <f t="shared" si="4"/>
        <v xml:space="preserve"> </v>
      </c>
      <c r="O33" s="314" t="str">
        <f t="shared" si="6"/>
        <v>No Thrower</v>
      </c>
      <c r="P33" s="140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404"/>
      <c r="U33" s="401"/>
      <c r="V33" s="401"/>
      <c r="W33" s="401"/>
      <c r="X33" s="403"/>
      <c r="Y33" s="276"/>
      <c r="Z33" s="277"/>
      <c r="AA33" s="278"/>
    </row>
    <row r="34" spans="1:28" ht="9.9499999999999993" customHeight="1" thickBot="1" x14ac:dyDescent="0.3">
      <c r="A34" s="403"/>
      <c r="B34" s="403"/>
      <c r="C34" s="407"/>
      <c r="D34" s="408"/>
      <c r="E34" s="478"/>
      <c r="F34" s="479"/>
      <c r="G34" s="479"/>
      <c r="H34" s="7" t="str">
        <f t="shared" si="9"/>
        <v/>
      </c>
      <c r="I34" s="9" t="str">
        <f t="shared" si="10"/>
        <v/>
      </c>
      <c r="J34" s="285"/>
      <c r="K34" s="274"/>
      <c r="L34" s="165" t="str">
        <f t="shared" si="2"/>
        <v xml:space="preserve"> </v>
      </c>
      <c r="M34" s="166" t="str">
        <f t="shared" si="3"/>
        <v xml:space="preserve"> </v>
      </c>
      <c r="N34" s="167" t="str">
        <f t="shared" si="4"/>
        <v xml:space="preserve"> </v>
      </c>
      <c r="O34" s="315" t="str">
        <f t="shared" si="6"/>
        <v>No Thrower</v>
      </c>
      <c r="P34" s="141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404"/>
      <c r="U34" s="401"/>
      <c r="V34" s="401"/>
      <c r="W34" s="401"/>
      <c r="X34" s="403"/>
      <c r="Y34" s="279"/>
      <c r="Z34" s="280"/>
      <c r="AA34" s="281"/>
    </row>
    <row r="35" spans="1:28" ht="9.9499999999999993" customHeight="1" x14ac:dyDescent="0.25">
      <c r="A35" s="403"/>
      <c r="B35" s="403"/>
      <c r="C35" s="407"/>
      <c r="D35" s="408"/>
      <c r="E35" s="440" t="s">
        <v>7</v>
      </c>
      <c r="F35" s="441"/>
      <c r="G35" s="144">
        <v>1</v>
      </c>
      <c r="H35" s="90" t="str">
        <f>IFERROR(VLOOKUP($G35,$O$3:$S$34,3,0),"")</f>
        <v>Godwin Mutandwa</v>
      </c>
      <c r="I35" s="208" t="str">
        <f>IFERROR(VLOOKUP($G35,$O$3:$S$34,4,0),"")</f>
        <v>John F Kennedy RC School</v>
      </c>
      <c r="J35" s="91">
        <f>IFERROR(VLOOKUP($G35,$O$3:$S$34,5,0),"")</f>
        <v>253</v>
      </c>
      <c r="K35" s="100">
        <f t="shared" ref="K35:K45" si="11">IFERROR(VLOOKUP($G35,$O$3:$S$34,2,0),0)</f>
        <v>12.26</v>
      </c>
      <c r="L35" s="174" t="str">
        <f t="shared" si="2"/>
        <v xml:space="preserve"> </v>
      </c>
      <c r="M35" s="178" t="str">
        <f t="shared" si="3"/>
        <v xml:space="preserve"> </v>
      </c>
      <c r="N35" s="181" t="str">
        <f t="shared" si="4"/>
        <v xml:space="preserve"> </v>
      </c>
      <c r="O35" s="435" t="s">
        <v>31</v>
      </c>
      <c r="P35" s="142"/>
      <c r="Q35" s="27"/>
      <c r="R35" s="27"/>
      <c r="S35" s="27"/>
      <c r="T35" s="404"/>
      <c r="U35" s="401"/>
      <c r="V35" s="401"/>
      <c r="W35" s="401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07"/>
      <c r="D36" s="408"/>
      <c r="E36" s="442"/>
      <c r="F36" s="443"/>
      <c r="G36" s="145">
        <v>2</v>
      </c>
      <c r="H36" s="149" t="str">
        <f t="shared" ref="H36:H45" si="12">IFERROR(VLOOKUP($G36,$O$3:$S$34,3,0),"")</f>
        <v>Ore Adebayo</v>
      </c>
      <c r="I36" s="211" t="str">
        <f t="shared" ref="I36:I45" si="13">IFERROR(VLOOKUP($G36,$O$3:$S$34,4,0),"")</f>
        <v>Haberdashers' Boys' School</v>
      </c>
      <c r="J36" s="94">
        <f t="shared" ref="J36:J45" si="14">IFERROR(VLOOKUP($G36,$O$3:$S$34,5,0),"")</f>
        <v>190</v>
      </c>
      <c r="K36" s="147">
        <f t="shared" si="11"/>
        <v>11.69</v>
      </c>
      <c r="L36" s="175" t="str">
        <f t="shared" si="2"/>
        <v xml:space="preserve"> </v>
      </c>
      <c r="M36" s="179" t="str">
        <f t="shared" si="3"/>
        <v xml:space="preserve"> </v>
      </c>
      <c r="N36" s="182" t="str">
        <f t="shared" si="4"/>
        <v xml:space="preserve"> </v>
      </c>
      <c r="O36" s="435"/>
      <c r="P36" s="142"/>
      <c r="Q36" s="27"/>
      <c r="R36" s="27"/>
      <c r="S36" s="27"/>
      <c r="T36" s="404"/>
      <c r="U36" s="401"/>
      <c r="V36" s="401"/>
      <c r="W36" s="401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07"/>
      <c r="D37" s="408"/>
      <c r="E37" s="442"/>
      <c r="F37" s="443"/>
      <c r="G37" s="146">
        <v>3</v>
      </c>
      <c r="H37" s="96" t="str">
        <f t="shared" si="12"/>
        <v>Max Worlsey</v>
      </c>
      <c r="I37" s="212" t="str">
        <f t="shared" si="13"/>
        <v xml:space="preserve">St George's School </v>
      </c>
      <c r="J37" s="95">
        <f t="shared" si="14"/>
        <v>575</v>
      </c>
      <c r="K37" s="148">
        <f t="shared" si="11"/>
        <v>10.97</v>
      </c>
      <c r="L37" s="176" t="str">
        <f t="shared" si="2"/>
        <v xml:space="preserve"> </v>
      </c>
      <c r="M37" s="180" t="str">
        <f t="shared" si="3"/>
        <v xml:space="preserve"> </v>
      </c>
      <c r="N37" s="183" t="str">
        <f t="shared" si="4"/>
        <v xml:space="preserve"> </v>
      </c>
      <c r="O37" s="436"/>
      <c r="P37" s="142"/>
      <c r="Q37" s="27"/>
      <c r="R37" s="27"/>
      <c r="S37" s="27"/>
      <c r="T37" s="404"/>
      <c r="U37" s="401"/>
      <c r="V37" s="401"/>
      <c r="W37" s="401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07"/>
      <c r="D38" s="408"/>
      <c r="E38" s="442"/>
      <c r="F38" s="443"/>
      <c r="G38" s="71">
        <v>4</v>
      </c>
      <c r="H38" s="150" t="str">
        <f t="shared" si="12"/>
        <v>Emmanuel  Soroh</v>
      </c>
      <c r="I38" s="59" t="str">
        <f t="shared" si="13"/>
        <v xml:space="preserve">St Albans School </v>
      </c>
      <c r="J38" s="56">
        <f t="shared" si="14"/>
        <v>503</v>
      </c>
      <c r="K38" s="3">
        <f t="shared" si="11"/>
        <v>10.95</v>
      </c>
      <c r="L38" s="162" t="str">
        <f t="shared" si="2"/>
        <v xml:space="preserve"> </v>
      </c>
      <c r="M38" s="163" t="str">
        <f t="shared" si="3"/>
        <v xml:space="preserve"> </v>
      </c>
      <c r="N38" s="164" t="str">
        <f t="shared" si="4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01"/>
      <c r="V38" s="401"/>
      <c r="W38" s="401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07"/>
      <c r="D39" s="408"/>
      <c r="E39" s="442"/>
      <c r="F39" s="443"/>
      <c r="G39" s="71">
        <v>5</v>
      </c>
      <c r="H39" s="150" t="str">
        <f t="shared" si="12"/>
        <v>Morgan Jones</v>
      </c>
      <c r="I39" s="59" t="str">
        <f t="shared" si="13"/>
        <v>Dame Alice Owens</v>
      </c>
      <c r="J39" s="56">
        <f t="shared" si="14"/>
        <v>163</v>
      </c>
      <c r="K39" s="3">
        <f t="shared" si="11"/>
        <v>9.92</v>
      </c>
      <c r="L39" s="162" t="str">
        <f t="shared" si="2"/>
        <v xml:space="preserve"> </v>
      </c>
      <c r="M39" s="163" t="str">
        <f t="shared" si="3"/>
        <v xml:space="preserve"> </v>
      </c>
      <c r="N39" s="164" t="str">
        <f t="shared" si="4"/>
        <v xml:space="preserve"> </v>
      </c>
      <c r="O39" s="432"/>
      <c r="P39" s="142"/>
      <c r="Q39" s="27"/>
      <c r="R39" s="27"/>
      <c r="S39" s="27"/>
      <c r="T39" s="404"/>
      <c r="U39" s="401"/>
      <c r="V39" s="401"/>
      <c r="W39" s="401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07"/>
      <c r="D40" s="408"/>
      <c r="E40" s="442"/>
      <c r="F40" s="443"/>
      <c r="G40" s="71">
        <v>6</v>
      </c>
      <c r="H40" s="150" t="str">
        <f t="shared" si="12"/>
        <v>Thomas  Koert</v>
      </c>
      <c r="I40" s="59" t="str">
        <f t="shared" si="13"/>
        <v>Robert Barclay Academy</v>
      </c>
      <c r="J40" s="56">
        <f t="shared" si="14"/>
        <v>365</v>
      </c>
      <c r="K40" s="3">
        <f t="shared" si="11"/>
        <v>9.17</v>
      </c>
      <c r="L40" s="162" t="str">
        <f t="shared" si="2"/>
        <v xml:space="preserve"> </v>
      </c>
      <c r="M40" s="163" t="str">
        <f t="shared" si="3"/>
        <v xml:space="preserve"> </v>
      </c>
      <c r="N40" s="164" t="str">
        <f t="shared" si="4"/>
        <v xml:space="preserve"> </v>
      </c>
      <c r="O40" s="432"/>
      <c r="P40" s="142"/>
      <c r="Q40" s="27"/>
      <c r="R40" s="27"/>
      <c r="S40" s="27"/>
      <c r="T40" s="404"/>
      <c r="U40" s="401"/>
      <c r="V40" s="401"/>
      <c r="W40" s="401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07"/>
      <c r="D41" s="408"/>
      <c r="E41" s="442"/>
      <c r="F41" s="443"/>
      <c r="G41" s="71">
        <v>7</v>
      </c>
      <c r="H41" s="150" t="str">
        <f t="shared" si="12"/>
        <v>Max Walters</v>
      </c>
      <c r="I41" s="59" t="str">
        <f t="shared" si="13"/>
        <v>Laureate Academy</v>
      </c>
      <c r="J41" s="56">
        <f t="shared" si="14"/>
        <v>276</v>
      </c>
      <c r="K41" s="3">
        <f t="shared" si="11"/>
        <v>8.57</v>
      </c>
      <c r="L41" s="162" t="str">
        <f t="shared" si="2"/>
        <v xml:space="preserve"> </v>
      </c>
      <c r="M41" s="163" t="str">
        <f t="shared" si="3"/>
        <v xml:space="preserve"> </v>
      </c>
      <c r="N41" s="164" t="str">
        <f t="shared" si="4"/>
        <v xml:space="preserve"> </v>
      </c>
      <c r="O41" s="432"/>
      <c r="P41" s="142"/>
      <c r="Q41" s="27"/>
      <c r="R41" s="27"/>
      <c r="S41" s="27"/>
      <c r="T41" s="404"/>
      <c r="U41" s="401"/>
      <c r="V41" s="401"/>
      <c r="W41" s="401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09"/>
      <c r="D42" s="410"/>
      <c r="E42" s="442"/>
      <c r="F42" s="443"/>
      <c r="G42" s="71">
        <v>8</v>
      </c>
      <c r="H42" s="150" t="str">
        <f t="shared" si="12"/>
        <v>Samuel Dooley</v>
      </c>
      <c r="I42" s="59" t="str">
        <f t="shared" si="13"/>
        <v>Haileybury</v>
      </c>
      <c r="J42" s="56">
        <f t="shared" si="14"/>
        <v>210</v>
      </c>
      <c r="K42" s="3">
        <f t="shared" si="11"/>
        <v>8.35</v>
      </c>
      <c r="L42" s="162" t="str">
        <f t="shared" si="2"/>
        <v xml:space="preserve"> </v>
      </c>
      <c r="M42" s="163" t="str">
        <f t="shared" si="3"/>
        <v xml:space="preserve"> </v>
      </c>
      <c r="N42" s="164" t="str">
        <f t="shared" si="4"/>
        <v xml:space="preserve"> </v>
      </c>
      <c r="O42" s="432"/>
      <c r="P42" s="142"/>
      <c r="Q42" s="27"/>
      <c r="R42" s="27"/>
      <c r="S42" s="27"/>
      <c r="T42" s="404"/>
      <c r="U42" s="401"/>
      <c r="V42" s="401"/>
      <c r="W42" s="401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71">
        <v>9</v>
      </c>
      <c r="H43" s="150" t="str">
        <f t="shared" si="12"/>
        <v>Ciaran Lynch</v>
      </c>
      <c r="I43" s="59" t="str">
        <f t="shared" si="13"/>
        <v>St. Joan of Arc</v>
      </c>
      <c r="J43" s="56">
        <f t="shared" si="14"/>
        <v>607</v>
      </c>
      <c r="K43" s="3">
        <f t="shared" si="11"/>
        <v>7.23</v>
      </c>
      <c r="L43" s="162" t="str">
        <f t="shared" si="2"/>
        <v xml:space="preserve"> </v>
      </c>
      <c r="M43" s="163" t="str">
        <f t="shared" si="3"/>
        <v xml:space="preserve"> </v>
      </c>
      <c r="N43" s="164" t="str">
        <f t="shared" si="4"/>
        <v xml:space="preserve"> </v>
      </c>
      <c r="O43" s="432"/>
      <c r="P43" s="142"/>
      <c r="T43" s="404"/>
      <c r="U43" s="401"/>
      <c r="V43" s="401"/>
      <c r="W43" s="401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2">
        <v>14.88</v>
      </c>
      <c r="E44" s="442"/>
      <c r="F44" s="443"/>
      <c r="G44" s="71">
        <v>10</v>
      </c>
      <c r="H44" s="150" t="str">
        <f t="shared" si="12"/>
        <v>Zac Atsute-Asamoah</v>
      </c>
      <c r="I44" s="59" t="str">
        <f t="shared" si="13"/>
        <v>Chancellor's</v>
      </c>
      <c r="J44" s="56">
        <f t="shared" si="14"/>
        <v>154</v>
      </c>
      <c r="K44" s="3">
        <f t="shared" si="11"/>
        <v>6.72</v>
      </c>
      <c r="L44" s="162" t="str">
        <f t="shared" si="2"/>
        <v xml:space="preserve"> </v>
      </c>
      <c r="M44" s="163" t="str">
        <f t="shared" si="3"/>
        <v xml:space="preserve"> </v>
      </c>
      <c r="N44" s="164" t="str">
        <f t="shared" si="4"/>
        <v xml:space="preserve"> </v>
      </c>
      <c r="O44" s="432"/>
      <c r="P44" s="142"/>
      <c r="T44" s="404"/>
      <c r="U44" s="401"/>
      <c r="V44" s="401"/>
      <c r="W44" s="401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3">
        <v>13.3</v>
      </c>
      <c r="E45" s="442"/>
      <c r="F45" s="443"/>
      <c r="G45" s="71">
        <v>11</v>
      </c>
      <c r="H45" s="150" t="str">
        <f t="shared" si="12"/>
        <v>Aaron Wall</v>
      </c>
      <c r="I45" s="59" t="str">
        <f t="shared" si="13"/>
        <v>The Adeyfield Academy</v>
      </c>
      <c r="J45" s="56">
        <f t="shared" si="14"/>
        <v>643</v>
      </c>
      <c r="K45" s="3">
        <f t="shared" si="11"/>
        <v>5.32</v>
      </c>
      <c r="L45" s="162" t="str">
        <f t="shared" si="2"/>
        <v xml:space="preserve"> </v>
      </c>
      <c r="M45" s="163" t="str">
        <f t="shared" si="3"/>
        <v xml:space="preserve"> </v>
      </c>
      <c r="N45" s="164" t="str">
        <f t="shared" si="4"/>
        <v xml:space="preserve"> </v>
      </c>
      <c r="O45" s="432"/>
      <c r="P45" s="142"/>
      <c r="T45" s="404"/>
      <c r="U45" s="401"/>
      <c r="V45" s="401"/>
      <c r="W45" s="401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4">
        <v>12.3</v>
      </c>
      <c r="E46" s="444"/>
      <c r="F46" s="445"/>
      <c r="G46" s="72" t="s">
        <v>283</v>
      </c>
      <c r="H46" s="151" t="s">
        <v>231</v>
      </c>
      <c r="I46" s="64" t="s">
        <v>232</v>
      </c>
      <c r="J46" s="61">
        <v>344</v>
      </c>
      <c r="K46" s="4">
        <v>10.26</v>
      </c>
      <c r="L46" s="165" t="str">
        <f t="shared" si="2"/>
        <v xml:space="preserve"> </v>
      </c>
      <c r="M46" s="166" t="str">
        <f t="shared" si="3"/>
        <v xml:space="preserve"> </v>
      </c>
      <c r="N46" s="167" t="str">
        <f t="shared" si="4"/>
        <v xml:space="preserve"> </v>
      </c>
      <c r="O46" s="433"/>
      <c r="P46" s="142"/>
      <c r="T46" s="404"/>
      <c r="U46" s="401"/>
      <c r="V46" s="401"/>
      <c r="W46" s="401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4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mergeCells count="27"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</mergeCells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topLeftCell="B1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2" customWidth="1"/>
    <col min="14" max="14" width="6.85546875" style="44" customWidth="1"/>
    <col min="15" max="15" width="9.28515625" style="44" customWidth="1"/>
    <col min="16" max="16" width="4.28515625" style="143" hidden="1" customWidth="1"/>
    <col min="17" max="17" width="4.140625" style="47" hidden="1" customWidth="1"/>
    <col min="18" max="18" width="5.85546875" style="47" hidden="1" customWidth="1"/>
    <col min="19" max="19" width="7.140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5.85546875" style="44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05" t="s">
        <v>32</v>
      </c>
      <c r="D2" s="406"/>
      <c r="E2" s="437" t="s">
        <v>2</v>
      </c>
      <c r="F2" s="438"/>
      <c r="G2" s="439"/>
      <c r="H2" s="77" t="s">
        <v>1</v>
      </c>
      <c r="I2" s="79" t="s">
        <v>39</v>
      </c>
      <c r="J2" s="74" t="s">
        <v>8</v>
      </c>
      <c r="K2" s="74" t="s">
        <v>26</v>
      </c>
      <c r="L2" s="168" t="s">
        <v>15</v>
      </c>
      <c r="M2" s="158" t="s">
        <v>17</v>
      </c>
      <c r="N2" s="157" t="s">
        <v>16</v>
      </c>
      <c r="O2" s="78" t="s">
        <v>5</v>
      </c>
      <c r="P2" s="437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07"/>
      <c r="D3" s="408"/>
      <c r="E3" s="474" t="s">
        <v>7</v>
      </c>
      <c r="F3" s="475"/>
      <c r="G3" s="475"/>
      <c r="H3" s="43" t="str">
        <f t="shared" ref="H3" si="0">IFERROR(VLOOKUP($J3,$Y$2:$AB$34,2,0),"")</f>
        <v>Leonard Borg</v>
      </c>
      <c r="I3" s="206" t="str">
        <f t="shared" ref="I3" si="1">IFERROR(VLOOKUP($J3,$Y$2:$AB$34,3,0),"")</f>
        <v>Ashlyns</v>
      </c>
      <c r="J3" s="267">
        <v>28</v>
      </c>
      <c r="K3" s="268">
        <v>26.57</v>
      </c>
      <c r="L3" s="159" t="str">
        <f t="shared" ref="L3:L46" si="2">IF($K3=$D$44,"Equal",IF($K3&gt;=$D$44,IF($K3&gt;0,"NEW","" )," "))</f>
        <v xml:space="preserve"> </v>
      </c>
      <c r="M3" s="160" t="str">
        <f t="shared" ref="M3:M46" si="3">IF($K3&gt;=$D$45,IF($K3&gt;0,"YES","" )," ")</f>
        <v xml:space="preserve"> </v>
      </c>
      <c r="N3" s="161" t="str">
        <f t="shared" ref="N3:N46" si="4">IF($K3&gt;=$D$46,IF($K3&gt;0,"YES","" )," ")</f>
        <v xml:space="preserve"> </v>
      </c>
      <c r="O3" s="313">
        <f>IF(K3&gt;0,RANK(K3,$K$3:$K$34,0),"No Thrower")</f>
        <v>8</v>
      </c>
      <c r="P3" s="139">
        <f>K3</f>
        <v>26.57</v>
      </c>
      <c r="Q3" s="82" t="str">
        <f>H3</f>
        <v>Leonard Borg</v>
      </c>
      <c r="R3" s="82" t="str">
        <f>I3</f>
        <v>Ashlyns</v>
      </c>
      <c r="S3" s="55">
        <f t="shared" ref="S3:S34" si="5">J3</f>
        <v>28</v>
      </c>
      <c r="T3" s="404"/>
      <c r="U3" s="462"/>
      <c r="V3" s="463"/>
      <c r="W3" s="464"/>
      <c r="X3" s="403"/>
      <c r="Y3" s="276">
        <v>28</v>
      </c>
      <c r="Z3" s="277" t="s">
        <v>258</v>
      </c>
      <c r="AA3" s="290" t="s">
        <v>96</v>
      </c>
    </row>
    <row r="4" spans="1:27" ht="9.9499999999999993" customHeight="1" x14ac:dyDescent="0.25">
      <c r="A4" s="403"/>
      <c r="B4" s="403"/>
      <c r="C4" s="407"/>
      <c r="D4" s="408"/>
      <c r="E4" s="476"/>
      <c r="F4" s="477"/>
      <c r="G4" s="477"/>
      <c r="H4" s="31" t="str">
        <f>IFERROR(VLOOKUP($J4,$Y$2:$AB$34,2,0),"")</f>
        <v xml:space="preserve">Fred Taylor </v>
      </c>
      <c r="I4" s="18" t="str">
        <f>IFERROR(VLOOKUP($J4,$Y$2:$AB$34,3,0),"")</f>
        <v>Dame Alice Owens</v>
      </c>
      <c r="J4" s="269">
        <v>160</v>
      </c>
      <c r="K4" s="270">
        <v>33.229999999999997</v>
      </c>
      <c r="L4" s="162" t="str">
        <f t="shared" si="2"/>
        <v xml:space="preserve"> </v>
      </c>
      <c r="M4" s="163" t="str">
        <f t="shared" si="3"/>
        <v xml:space="preserve"> </v>
      </c>
      <c r="N4" s="164" t="str">
        <f t="shared" si="4"/>
        <v xml:space="preserve"> </v>
      </c>
      <c r="O4" s="314">
        <f t="shared" ref="O4:O34" si="6">IF(K4&gt;0,RANK(K4,$K$3:$K$34,0),"No Thrower")</f>
        <v>3</v>
      </c>
      <c r="P4" s="140">
        <f t="shared" ref="P4:P34" si="7">K4</f>
        <v>33.229999999999997</v>
      </c>
      <c r="Q4" s="81" t="str">
        <f t="shared" ref="Q4:R34" si="8">H4</f>
        <v xml:space="preserve">Fred Taylor </v>
      </c>
      <c r="R4" s="81" t="str">
        <f t="shared" si="8"/>
        <v>Dame Alice Owens</v>
      </c>
      <c r="S4" s="60">
        <f t="shared" si="5"/>
        <v>160</v>
      </c>
      <c r="T4" s="404"/>
      <c r="U4" s="452" t="s">
        <v>20</v>
      </c>
      <c r="V4" s="453"/>
      <c r="W4" s="454"/>
      <c r="X4" s="403"/>
      <c r="Y4" s="276">
        <v>160</v>
      </c>
      <c r="Z4" s="277" t="s">
        <v>245</v>
      </c>
      <c r="AA4" s="291" t="s">
        <v>78</v>
      </c>
    </row>
    <row r="5" spans="1:27" ht="9.9499999999999993" customHeight="1" x14ac:dyDescent="0.25">
      <c r="A5" s="403"/>
      <c r="B5" s="403"/>
      <c r="C5" s="407"/>
      <c r="D5" s="408"/>
      <c r="E5" s="476"/>
      <c r="F5" s="477"/>
      <c r="G5" s="477"/>
      <c r="H5" s="31" t="str">
        <f t="shared" ref="H5:H34" si="9">IFERROR(VLOOKUP($J5,$Y$2:$AB$34,2,0),"")</f>
        <v>Daniel Vincent</v>
      </c>
      <c r="I5" s="18" t="str">
        <f t="shared" ref="I5:I34" si="10">IFERROR(VLOOKUP($J5,$Y$2:$AB$34,3,0),"")</f>
        <v>Freman College</v>
      </c>
      <c r="J5" s="269">
        <v>171</v>
      </c>
      <c r="K5" s="270">
        <v>23.45</v>
      </c>
      <c r="L5" s="162" t="str">
        <f t="shared" si="2"/>
        <v xml:space="preserve"> </v>
      </c>
      <c r="M5" s="163" t="str">
        <f t="shared" si="3"/>
        <v xml:space="preserve"> </v>
      </c>
      <c r="N5" s="164" t="str">
        <f t="shared" si="4"/>
        <v xml:space="preserve"> </v>
      </c>
      <c r="O5" s="314">
        <f t="shared" si="6"/>
        <v>9</v>
      </c>
      <c r="P5" s="140">
        <f t="shared" si="7"/>
        <v>23.45</v>
      </c>
      <c r="Q5" s="81" t="str">
        <f t="shared" si="8"/>
        <v>Daniel Vincent</v>
      </c>
      <c r="R5" s="81" t="str">
        <f t="shared" si="8"/>
        <v>Freman College</v>
      </c>
      <c r="S5" s="60">
        <f t="shared" si="5"/>
        <v>171</v>
      </c>
      <c r="T5" s="404"/>
      <c r="U5" s="455"/>
      <c r="V5" s="456"/>
      <c r="W5" s="457"/>
      <c r="X5" s="403"/>
      <c r="Y5" s="276">
        <v>171</v>
      </c>
      <c r="Z5" s="277" t="s">
        <v>260</v>
      </c>
      <c r="AA5" s="291" t="s">
        <v>139</v>
      </c>
    </row>
    <row r="6" spans="1:27" ht="9.9499999999999993" customHeight="1" x14ac:dyDescent="0.25">
      <c r="A6" s="403"/>
      <c r="B6" s="403"/>
      <c r="C6" s="407"/>
      <c r="D6" s="408"/>
      <c r="E6" s="476"/>
      <c r="F6" s="477"/>
      <c r="G6" s="477"/>
      <c r="H6" s="31" t="str">
        <f t="shared" si="9"/>
        <v>Sam Penfold</v>
      </c>
      <c r="I6" s="18" t="str">
        <f t="shared" si="10"/>
        <v xml:space="preserve">St Albans School </v>
      </c>
      <c r="J6" s="269">
        <v>500</v>
      </c>
      <c r="K6" s="270">
        <v>28.61</v>
      </c>
      <c r="L6" s="162" t="str">
        <f t="shared" si="2"/>
        <v xml:space="preserve"> </v>
      </c>
      <c r="M6" s="163" t="str">
        <f t="shared" si="3"/>
        <v xml:space="preserve"> </v>
      </c>
      <c r="N6" s="164" t="str">
        <f t="shared" si="4"/>
        <v xml:space="preserve"> </v>
      </c>
      <c r="O6" s="314">
        <f t="shared" si="6"/>
        <v>5</v>
      </c>
      <c r="P6" s="140">
        <f t="shared" si="7"/>
        <v>28.61</v>
      </c>
      <c r="Q6" s="81" t="str">
        <f t="shared" si="8"/>
        <v>Sam Penfold</v>
      </c>
      <c r="R6" s="81" t="str">
        <f t="shared" si="8"/>
        <v xml:space="preserve">St Albans School </v>
      </c>
      <c r="S6" s="60">
        <f t="shared" si="5"/>
        <v>500</v>
      </c>
      <c r="T6" s="404"/>
      <c r="U6" s="455"/>
      <c r="V6" s="456"/>
      <c r="W6" s="457"/>
      <c r="X6" s="403"/>
      <c r="Y6" s="276">
        <v>263</v>
      </c>
      <c r="Z6" s="277" t="s">
        <v>228</v>
      </c>
      <c r="AA6" s="291" t="s">
        <v>108</v>
      </c>
    </row>
    <row r="7" spans="1:27" ht="9.9499999999999993" customHeight="1" x14ac:dyDescent="0.25">
      <c r="A7" s="403"/>
      <c r="B7" s="403"/>
      <c r="C7" s="407"/>
      <c r="D7" s="408"/>
      <c r="E7" s="476"/>
      <c r="F7" s="477"/>
      <c r="G7" s="477"/>
      <c r="H7" s="31" t="str">
        <f t="shared" si="9"/>
        <v>Max Turner</v>
      </c>
      <c r="I7" s="18" t="str">
        <f t="shared" si="10"/>
        <v xml:space="preserve">St Albans School </v>
      </c>
      <c r="J7" s="269">
        <v>501</v>
      </c>
      <c r="K7" s="270">
        <v>28.52</v>
      </c>
      <c r="L7" s="162" t="str">
        <f t="shared" si="2"/>
        <v xml:space="preserve"> </v>
      </c>
      <c r="M7" s="163" t="str">
        <f t="shared" si="3"/>
        <v xml:space="preserve"> </v>
      </c>
      <c r="N7" s="164" t="str">
        <f t="shared" si="4"/>
        <v xml:space="preserve"> </v>
      </c>
      <c r="O7" s="314">
        <f t="shared" si="6"/>
        <v>6</v>
      </c>
      <c r="P7" s="140">
        <f t="shared" si="7"/>
        <v>28.52</v>
      </c>
      <c r="Q7" s="81" t="str">
        <f t="shared" si="8"/>
        <v>Max Turner</v>
      </c>
      <c r="R7" s="81" t="str">
        <f t="shared" si="8"/>
        <v xml:space="preserve">St Albans School </v>
      </c>
      <c r="S7" s="60">
        <f t="shared" si="5"/>
        <v>501</v>
      </c>
      <c r="T7" s="404"/>
      <c r="U7" s="452" t="s">
        <v>69</v>
      </c>
      <c r="V7" s="453"/>
      <c r="W7" s="454"/>
      <c r="X7" s="403"/>
      <c r="Y7" s="276">
        <v>271</v>
      </c>
      <c r="Z7" s="277" t="s">
        <v>261</v>
      </c>
      <c r="AA7" s="291" t="s">
        <v>262</v>
      </c>
    </row>
    <row r="8" spans="1:27" ht="9.9499999999999993" customHeight="1" x14ac:dyDescent="0.25">
      <c r="A8" s="403"/>
      <c r="B8" s="403"/>
      <c r="C8" s="407"/>
      <c r="D8" s="408"/>
      <c r="E8" s="476"/>
      <c r="F8" s="477"/>
      <c r="G8" s="477"/>
      <c r="H8" s="31" t="str">
        <f t="shared" si="9"/>
        <v>Ollie Harris</v>
      </c>
      <c r="I8" s="18" t="str">
        <f t="shared" si="10"/>
        <v>St Clement Danes</v>
      </c>
      <c r="J8" s="269">
        <v>526</v>
      </c>
      <c r="K8" s="270">
        <v>27.74</v>
      </c>
      <c r="L8" s="162" t="str">
        <f t="shared" si="2"/>
        <v xml:space="preserve"> </v>
      </c>
      <c r="M8" s="163" t="str">
        <f t="shared" si="3"/>
        <v xml:space="preserve"> </v>
      </c>
      <c r="N8" s="164" t="str">
        <f t="shared" si="4"/>
        <v xml:space="preserve"> </v>
      </c>
      <c r="O8" s="314">
        <f t="shared" si="6"/>
        <v>7</v>
      </c>
      <c r="P8" s="140">
        <f t="shared" si="7"/>
        <v>27.74</v>
      </c>
      <c r="Q8" s="81" t="str">
        <f t="shared" si="8"/>
        <v>Ollie Harris</v>
      </c>
      <c r="R8" s="81" t="str">
        <f t="shared" si="8"/>
        <v>St Clement Danes</v>
      </c>
      <c r="S8" s="60">
        <f t="shared" si="5"/>
        <v>526</v>
      </c>
      <c r="T8" s="404"/>
      <c r="U8" s="455"/>
      <c r="V8" s="456"/>
      <c r="W8" s="457"/>
      <c r="X8" s="403"/>
      <c r="Y8" s="276">
        <v>301</v>
      </c>
      <c r="Z8" s="277" t="s">
        <v>112</v>
      </c>
      <c r="AA8" s="292" t="s">
        <v>80</v>
      </c>
    </row>
    <row r="9" spans="1:27" ht="9.9499999999999993" customHeight="1" x14ac:dyDescent="0.25">
      <c r="A9" s="403"/>
      <c r="B9" s="403"/>
      <c r="C9" s="407"/>
      <c r="D9" s="408"/>
      <c r="E9" s="476"/>
      <c r="F9" s="477"/>
      <c r="G9" s="477"/>
      <c r="H9" s="32" t="str">
        <f t="shared" si="9"/>
        <v>Matt Wang</v>
      </c>
      <c r="I9" s="19" t="str">
        <f t="shared" si="10"/>
        <v xml:space="preserve">St George's School </v>
      </c>
      <c r="J9" s="269">
        <v>576</v>
      </c>
      <c r="K9" s="270">
        <v>33.93</v>
      </c>
      <c r="L9" s="162" t="str">
        <f t="shared" si="2"/>
        <v xml:space="preserve"> </v>
      </c>
      <c r="M9" s="163" t="str">
        <f t="shared" si="3"/>
        <v xml:space="preserve"> </v>
      </c>
      <c r="N9" s="164" t="str">
        <f t="shared" si="4"/>
        <v xml:space="preserve"> </v>
      </c>
      <c r="O9" s="314">
        <f t="shared" si="6"/>
        <v>2</v>
      </c>
      <c r="P9" s="140">
        <f t="shared" si="7"/>
        <v>33.93</v>
      </c>
      <c r="Q9" s="81" t="str">
        <f t="shared" si="8"/>
        <v>Matt Wang</v>
      </c>
      <c r="R9" s="81" t="str">
        <f t="shared" si="8"/>
        <v xml:space="preserve">St George's School </v>
      </c>
      <c r="S9" s="60">
        <f t="shared" si="5"/>
        <v>576</v>
      </c>
      <c r="T9" s="404"/>
      <c r="U9" s="455"/>
      <c r="V9" s="456"/>
      <c r="W9" s="457"/>
      <c r="X9" s="403"/>
      <c r="Y9" s="276">
        <v>500</v>
      </c>
      <c r="Z9" s="277" t="s">
        <v>263</v>
      </c>
      <c r="AA9" s="291" t="s">
        <v>120</v>
      </c>
    </row>
    <row r="10" spans="1:27" ht="9.9499999999999993" customHeight="1" x14ac:dyDescent="0.25">
      <c r="A10" s="403"/>
      <c r="B10" s="403"/>
      <c r="C10" s="407"/>
      <c r="D10" s="408"/>
      <c r="E10" s="476"/>
      <c r="F10" s="477"/>
      <c r="G10" s="477"/>
      <c r="H10" s="31" t="str">
        <f t="shared" si="9"/>
        <v>Harry Webb</v>
      </c>
      <c r="I10" s="18" t="str">
        <f t="shared" si="10"/>
        <v>The Hemel Hempstead School</v>
      </c>
      <c r="J10" s="269">
        <v>687</v>
      </c>
      <c r="K10" s="270">
        <v>29.97</v>
      </c>
      <c r="L10" s="162" t="str">
        <f t="shared" si="2"/>
        <v xml:space="preserve"> </v>
      </c>
      <c r="M10" s="163" t="str">
        <f t="shared" si="3"/>
        <v xml:space="preserve"> </v>
      </c>
      <c r="N10" s="164" t="str">
        <f t="shared" si="4"/>
        <v xml:space="preserve"> </v>
      </c>
      <c r="O10" s="314">
        <f t="shared" si="6"/>
        <v>4</v>
      </c>
      <c r="P10" s="140">
        <f t="shared" si="7"/>
        <v>29.97</v>
      </c>
      <c r="Q10" s="81" t="str">
        <f t="shared" si="8"/>
        <v>Harry Webb</v>
      </c>
      <c r="R10" s="81" t="str">
        <f t="shared" si="8"/>
        <v>The Hemel Hempstead School</v>
      </c>
      <c r="S10" s="60">
        <f t="shared" si="5"/>
        <v>687</v>
      </c>
      <c r="T10" s="404"/>
      <c r="U10" s="367" t="s">
        <v>70</v>
      </c>
      <c r="V10" s="368"/>
      <c r="W10" s="369"/>
      <c r="X10" s="403"/>
      <c r="Y10" s="276">
        <v>501</v>
      </c>
      <c r="Z10" s="277" t="s">
        <v>264</v>
      </c>
      <c r="AA10" s="291" t="s">
        <v>120</v>
      </c>
    </row>
    <row r="11" spans="1:27" ht="9.9499999999999993" customHeight="1" x14ac:dyDescent="0.25">
      <c r="A11" s="403"/>
      <c r="B11" s="403"/>
      <c r="C11" s="407"/>
      <c r="D11" s="408"/>
      <c r="E11" s="476"/>
      <c r="F11" s="477"/>
      <c r="G11" s="477"/>
      <c r="H11" s="31" t="str">
        <f t="shared" si="9"/>
        <v>Godwin Mutandwa</v>
      </c>
      <c r="I11" s="18" t="str">
        <f t="shared" si="10"/>
        <v>John F Kennedy RC School</v>
      </c>
      <c r="J11" s="269">
        <v>263</v>
      </c>
      <c r="K11" s="270">
        <v>34.89</v>
      </c>
      <c r="L11" s="162" t="str">
        <f t="shared" si="2"/>
        <v xml:space="preserve"> </v>
      </c>
      <c r="M11" s="163" t="str">
        <f t="shared" si="3"/>
        <v xml:space="preserve"> </v>
      </c>
      <c r="N11" s="164" t="str">
        <f t="shared" si="4"/>
        <v xml:space="preserve"> </v>
      </c>
      <c r="O11" s="314">
        <f t="shared" si="6"/>
        <v>1</v>
      </c>
      <c r="P11" s="140">
        <f t="shared" si="7"/>
        <v>34.89</v>
      </c>
      <c r="Q11" s="81" t="str">
        <f t="shared" si="8"/>
        <v>Godwin Mutandwa</v>
      </c>
      <c r="R11" s="81" t="str">
        <f t="shared" si="8"/>
        <v>John F Kennedy RC School</v>
      </c>
      <c r="S11" s="60">
        <f t="shared" si="5"/>
        <v>263</v>
      </c>
      <c r="T11" s="404"/>
      <c r="U11" s="370"/>
      <c r="V11" s="371"/>
      <c r="W11" s="372"/>
      <c r="X11" s="403"/>
      <c r="Y11" s="276">
        <v>526</v>
      </c>
      <c r="Z11" s="277" t="s">
        <v>265</v>
      </c>
      <c r="AA11" s="291" t="s">
        <v>87</v>
      </c>
    </row>
    <row r="12" spans="1:27" ht="9.9499999999999993" customHeight="1" x14ac:dyDescent="0.25">
      <c r="A12" s="403"/>
      <c r="B12" s="403"/>
      <c r="C12" s="407"/>
      <c r="D12" s="408"/>
      <c r="E12" s="476"/>
      <c r="F12" s="477"/>
      <c r="G12" s="477"/>
      <c r="H12" s="31" t="str">
        <f t="shared" si="9"/>
        <v/>
      </c>
      <c r="I12" s="18" t="str">
        <f t="shared" si="10"/>
        <v/>
      </c>
      <c r="J12" s="269"/>
      <c r="K12" s="270"/>
      <c r="L12" s="162" t="str">
        <f t="shared" si="2"/>
        <v xml:space="preserve"> </v>
      </c>
      <c r="M12" s="163" t="str">
        <f t="shared" si="3"/>
        <v xml:space="preserve"> </v>
      </c>
      <c r="N12" s="164" t="str">
        <f t="shared" si="4"/>
        <v xml:space="preserve"> </v>
      </c>
      <c r="O12" s="314" t="str">
        <f t="shared" si="6"/>
        <v>No Thrower</v>
      </c>
      <c r="P12" s="140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404"/>
      <c r="U12" s="373"/>
      <c r="V12" s="374"/>
      <c r="W12" s="375"/>
      <c r="X12" s="403"/>
      <c r="Y12" s="276">
        <v>576</v>
      </c>
      <c r="Z12" s="277" t="s">
        <v>266</v>
      </c>
      <c r="AA12" s="291" t="s">
        <v>88</v>
      </c>
    </row>
    <row r="13" spans="1:27" ht="9.9499999999999993" customHeight="1" x14ac:dyDescent="0.25">
      <c r="A13" s="403"/>
      <c r="B13" s="403"/>
      <c r="C13" s="407"/>
      <c r="D13" s="408"/>
      <c r="E13" s="476"/>
      <c r="F13" s="477"/>
      <c r="G13" s="477"/>
      <c r="H13" s="31" t="str">
        <f t="shared" si="9"/>
        <v/>
      </c>
      <c r="I13" s="18" t="str">
        <f t="shared" si="10"/>
        <v/>
      </c>
      <c r="J13" s="269"/>
      <c r="K13" s="270"/>
      <c r="L13" s="162" t="str">
        <f t="shared" si="2"/>
        <v xml:space="preserve"> </v>
      </c>
      <c r="M13" s="163" t="str">
        <f t="shared" si="3"/>
        <v xml:space="preserve"> </v>
      </c>
      <c r="N13" s="164" t="str">
        <f t="shared" si="4"/>
        <v xml:space="preserve"> </v>
      </c>
      <c r="O13" s="314" t="str">
        <f t="shared" si="6"/>
        <v>No Thrower</v>
      </c>
      <c r="P13" s="140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404"/>
      <c r="U13" s="367" t="s">
        <v>71</v>
      </c>
      <c r="V13" s="368"/>
      <c r="W13" s="369"/>
      <c r="X13" s="403"/>
      <c r="Y13" s="276">
        <v>687</v>
      </c>
      <c r="Z13" s="277" t="s">
        <v>89</v>
      </c>
      <c r="AA13" s="291" t="s">
        <v>53</v>
      </c>
    </row>
    <row r="14" spans="1:27" ht="9.9499999999999993" customHeight="1" x14ac:dyDescent="0.25">
      <c r="A14" s="403"/>
      <c r="B14" s="403"/>
      <c r="C14" s="407"/>
      <c r="D14" s="408"/>
      <c r="E14" s="476"/>
      <c r="F14" s="477"/>
      <c r="G14" s="477"/>
      <c r="H14" s="31" t="str">
        <f t="shared" si="9"/>
        <v/>
      </c>
      <c r="I14" s="18" t="str">
        <f t="shared" si="10"/>
        <v/>
      </c>
      <c r="J14" s="269"/>
      <c r="K14" s="270"/>
      <c r="L14" s="162" t="str">
        <f t="shared" si="2"/>
        <v xml:space="preserve"> </v>
      </c>
      <c r="M14" s="163" t="str">
        <f t="shared" si="3"/>
        <v xml:space="preserve"> </v>
      </c>
      <c r="N14" s="164" t="str">
        <f t="shared" si="4"/>
        <v xml:space="preserve"> </v>
      </c>
      <c r="O14" s="314" t="str">
        <f t="shared" si="6"/>
        <v>No Thrower</v>
      </c>
      <c r="P14" s="140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404"/>
      <c r="U14" s="370"/>
      <c r="V14" s="371"/>
      <c r="W14" s="372"/>
      <c r="X14" s="403"/>
      <c r="Y14" s="276"/>
      <c r="Z14" s="277"/>
      <c r="AA14" s="293"/>
    </row>
    <row r="15" spans="1:27" ht="9.9499999999999993" customHeight="1" x14ac:dyDescent="0.25">
      <c r="A15" s="403"/>
      <c r="B15" s="403"/>
      <c r="C15" s="407"/>
      <c r="D15" s="408"/>
      <c r="E15" s="476"/>
      <c r="F15" s="477"/>
      <c r="G15" s="477"/>
      <c r="H15" s="31" t="str">
        <f t="shared" si="9"/>
        <v/>
      </c>
      <c r="I15" s="18" t="str">
        <f t="shared" si="10"/>
        <v/>
      </c>
      <c r="J15" s="269"/>
      <c r="K15" s="270"/>
      <c r="L15" s="162" t="str">
        <f t="shared" si="2"/>
        <v xml:space="preserve"> </v>
      </c>
      <c r="M15" s="163" t="str">
        <f t="shared" si="3"/>
        <v xml:space="preserve"> </v>
      </c>
      <c r="N15" s="164" t="str">
        <f t="shared" si="4"/>
        <v xml:space="preserve"> </v>
      </c>
      <c r="O15" s="314" t="str">
        <f t="shared" si="6"/>
        <v>No Thrower</v>
      </c>
      <c r="P15" s="140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404"/>
      <c r="U15" s="373"/>
      <c r="V15" s="374"/>
      <c r="W15" s="375"/>
      <c r="X15" s="403"/>
      <c r="Y15" s="276"/>
      <c r="Z15" s="277"/>
      <c r="AA15" s="292"/>
    </row>
    <row r="16" spans="1:27" ht="9.9499999999999993" customHeight="1" x14ac:dyDescent="0.25">
      <c r="A16" s="403"/>
      <c r="B16" s="403"/>
      <c r="C16" s="407"/>
      <c r="D16" s="408"/>
      <c r="E16" s="476"/>
      <c r="F16" s="477"/>
      <c r="G16" s="477"/>
      <c r="H16" s="33" t="str">
        <f t="shared" si="9"/>
        <v/>
      </c>
      <c r="I16" s="207" t="str">
        <f t="shared" si="10"/>
        <v/>
      </c>
      <c r="J16" s="269"/>
      <c r="K16" s="270"/>
      <c r="L16" s="162" t="str">
        <f t="shared" si="2"/>
        <v xml:space="preserve"> </v>
      </c>
      <c r="M16" s="163" t="str">
        <f t="shared" si="3"/>
        <v xml:space="preserve"> </v>
      </c>
      <c r="N16" s="164" t="str">
        <f t="shared" si="4"/>
        <v xml:space="preserve"> </v>
      </c>
      <c r="O16" s="314" t="str">
        <f t="shared" si="6"/>
        <v>No Thrower</v>
      </c>
      <c r="P16" s="140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404"/>
      <c r="U16" s="367"/>
      <c r="V16" s="368"/>
      <c r="W16" s="369"/>
      <c r="X16" s="403"/>
      <c r="Y16" s="276"/>
      <c r="Z16" s="277"/>
      <c r="AA16" s="278"/>
    </row>
    <row r="17" spans="1:27" ht="9.9499999999999993" customHeight="1" x14ac:dyDescent="0.25">
      <c r="A17" s="403"/>
      <c r="B17" s="403"/>
      <c r="C17" s="407"/>
      <c r="D17" s="408"/>
      <c r="E17" s="476"/>
      <c r="F17" s="477"/>
      <c r="G17" s="477"/>
      <c r="H17" s="5" t="str">
        <f t="shared" si="9"/>
        <v/>
      </c>
      <c r="I17" s="8" t="str">
        <f t="shared" si="10"/>
        <v/>
      </c>
      <c r="J17" s="271"/>
      <c r="K17" s="270"/>
      <c r="L17" s="162" t="str">
        <f t="shared" si="2"/>
        <v xml:space="preserve"> </v>
      </c>
      <c r="M17" s="163" t="str">
        <f t="shared" si="3"/>
        <v xml:space="preserve"> </v>
      </c>
      <c r="N17" s="164" t="str">
        <f t="shared" si="4"/>
        <v xml:space="preserve"> </v>
      </c>
      <c r="O17" s="314" t="str">
        <f t="shared" si="6"/>
        <v>No Thrower</v>
      </c>
      <c r="P17" s="140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404"/>
      <c r="U17" s="370"/>
      <c r="V17" s="371"/>
      <c r="W17" s="372"/>
      <c r="X17" s="403"/>
      <c r="Y17" s="276"/>
      <c r="Z17" s="277"/>
      <c r="AA17" s="278"/>
    </row>
    <row r="18" spans="1:27" ht="9.9499999999999993" customHeight="1" x14ac:dyDescent="0.25">
      <c r="A18" s="403"/>
      <c r="B18" s="403"/>
      <c r="C18" s="407"/>
      <c r="D18" s="408"/>
      <c r="E18" s="476"/>
      <c r="F18" s="477"/>
      <c r="G18" s="477"/>
      <c r="H18" s="5" t="str">
        <f t="shared" si="9"/>
        <v/>
      </c>
      <c r="I18" s="8" t="str">
        <f t="shared" si="10"/>
        <v/>
      </c>
      <c r="J18" s="271"/>
      <c r="K18" s="270"/>
      <c r="L18" s="162" t="str">
        <f t="shared" si="2"/>
        <v xml:space="preserve"> </v>
      </c>
      <c r="M18" s="163" t="str">
        <f t="shared" si="3"/>
        <v xml:space="preserve"> </v>
      </c>
      <c r="N18" s="164" t="str">
        <f t="shared" si="4"/>
        <v xml:space="preserve"> </v>
      </c>
      <c r="O18" s="314" t="str">
        <f t="shared" si="6"/>
        <v>No Thrower</v>
      </c>
      <c r="P18" s="140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404"/>
      <c r="U18" s="373"/>
      <c r="V18" s="374"/>
      <c r="W18" s="375"/>
      <c r="X18" s="403"/>
      <c r="Y18" s="276"/>
      <c r="Z18" s="277"/>
      <c r="AA18" s="278"/>
    </row>
    <row r="19" spans="1:27" ht="9.9499999999999993" customHeight="1" x14ac:dyDescent="0.25">
      <c r="A19" s="403"/>
      <c r="B19" s="403"/>
      <c r="C19" s="407"/>
      <c r="D19" s="408"/>
      <c r="E19" s="476"/>
      <c r="F19" s="477"/>
      <c r="G19" s="477"/>
      <c r="H19" s="32" t="str">
        <f t="shared" si="9"/>
        <v/>
      </c>
      <c r="I19" s="19" t="str">
        <f t="shared" si="10"/>
        <v/>
      </c>
      <c r="J19" s="269"/>
      <c r="K19" s="270"/>
      <c r="L19" s="162" t="str">
        <f t="shared" si="2"/>
        <v xml:space="preserve"> </v>
      </c>
      <c r="M19" s="163" t="str">
        <f t="shared" si="3"/>
        <v xml:space="preserve"> </v>
      </c>
      <c r="N19" s="164" t="str">
        <f t="shared" si="4"/>
        <v xml:space="preserve"> </v>
      </c>
      <c r="O19" s="314" t="str">
        <f t="shared" si="6"/>
        <v>No Thrower</v>
      </c>
      <c r="P19" s="140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404"/>
      <c r="U19" s="367"/>
      <c r="V19" s="368"/>
      <c r="W19" s="369"/>
      <c r="X19" s="403"/>
      <c r="Y19" s="276"/>
      <c r="Z19" s="277"/>
      <c r="AA19" s="278"/>
    </row>
    <row r="20" spans="1:27" ht="9.9499999999999993" customHeight="1" x14ac:dyDescent="0.25">
      <c r="A20" s="403"/>
      <c r="B20" s="403"/>
      <c r="C20" s="407"/>
      <c r="D20" s="408"/>
      <c r="E20" s="476"/>
      <c r="F20" s="477"/>
      <c r="G20" s="477"/>
      <c r="H20" s="31" t="str">
        <f t="shared" si="9"/>
        <v/>
      </c>
      <c r="I20" s="18" t="str">
        <f t="shared" si="10"/>
        <v/>
      </c>
      <c r="J20" s="269"/>
      <c r="K20" s="270"/>
      <c r="L20" s="162" t="str">
        <f t="shared" si="2"/>
        <v xml:space="preserve"> </v>
      </c>
      <c r="M20" s="163" t="str">
        <f t="shared" si="3"/>
        <v xml:space="preserve"> </v>
      </c>
      <c r="N20" s="164" t="str">
        <f t="shared" si="4"/>
        <v xml:space="preserve"> </v>
      </c>
      <c r="O20" s="314" t="str">
        <f t="shared" si="6"/>
        <v>No Thrower</v>
      </c>
      <c r="P20" s="140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404"/>
      <c r="U20" s="370"/>
      <c r="V20" s="371"/>
      <c r="W20" s="372"/>
      <c r="X20" s="403"/>
      <c r="Y20" s="276"/>
      <c r="Z20" s="277"/>
      <c r="AA20" s="278"/>
    </row>
    <row r="21" spans="1:27" ht="9.9499999999999993" customHeight="1" x14ac:dyDescent="0.25">
      <c r="A21" s="403"/>
      <c r="B21" s="403"/>
      <c r="C21" s="407"/>
      <c r="D21" s="408"/>
      <c r="E21" s="476"/>
      <c r="F21" s="477"/>
      <c r="G21" s="477"/>
      <c r="H21" s="32" t="str">
        <f t="shared" si="9"/>
        <v/>
      </c>
      <c r="I21" s="19" t="str">
        <f t="shared" si="10"/>
        <v/>
      </c>
      <c r="J21" s="269"/>
      <c r="K21" s="270"/>
      <c r="L21" s="162" t="str">
        <f t="shared" si="2"/>
        <v xml:space="preserve"> </v>
      </c>
      <c r="M21" s="163" t="str">
        <f t="shared" si="3"/>
        <v xml:space="preserve"> </v>
      </c>
      <c r="N21" s="164" t="str">
        <f t="shared" si="4"/>
        <v xml:space="preserve"> </v>
      </c>
      <c r="O21" s="314" t="str">
        <f t="shared" si="6"/>
        <v>No Thrower</v>
      </c>
      <c r="P21" s="140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404"/>
      <c r="U21" s="373"/>
      <c r="V21" s="374"/>
      <c r="W21" s="375"/>
      <c r="X21" s="403"/>
      <c r="Y21" s="276"/>
      <c r="Z21" s="277"/>
      <c r="AA21" s="278"/>
    </row>
    <row r="22" spans="1:27" ht="9.9499999999999993" customHeight="1" x14ac:dyDescent="0.25">
      <c r="A22" s="403"/>
      <c r="B22" s="403"/>
      <c r="C22" s="407"/>
      <c r="D22" s="408"/>
      <c r="E22" s="476"/>
      <c r="F22" s="477"/>
      <c r="G22" s="477"/>
      <c r="H22" s="32" t="str">
        <f t="shared" si="9"/>
        <v/>
      </c>
      <c r="I22" s="19" t="str">
        <f t="shared" si="10"/>
        <v/>
      </c>
      <c r="J22" s="269"/>
      <c r="K22" s="270"/>
      <c r="L22" s="162" t="str">
        <f t="shared" si="2"/>
        <v xml:space="preserve"> </v>
      </c>
      <c r="M22" s="163" t="str">
        <f t="shared" si="3"/>
        <v xml:space="preserve"> </v>
      </c>
      <c r="N22" s="164" t="str">
        <f t="shared" si="4"/>
        <v xml:space="preserve"> </v>
      </c>
      <c r="O22" s="314" t="str">
        <f t="shared" si="6"/>
        <v>No Thrower</v>
      </c>
      <c r="P22" s="140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404"/>
      <c r="U22" s="376"/>
      <c r="V22" s="377"/>
      <c r="W22" s="378"/>
      <c r="X22" s="403"/>
      <c r="Y22" s="276"/>
      <c r="Z22" s="277"/>
      <c r="AA22" s="278"/>
    </row>
    <row r="23" spans="1:27" ht="9.9499999999999993" customHeight="1" x14ac:dyDescent="0.25">
      <c r="A23" s="403"/>
      <c r="B23" s="403"/>
      <c r="C23" s="407"/>
      <c r="D23" s="408"/>
      <c r="E23" s="476"/>
      <c r="F23" s="477"/>
      <c r="G23" s="477"/>
      <c r="H23" s="31" t="str">
        <f t="shared" si="9"/>
        <v/>
      </c>
      <c r="I23" s="18" t="str">
        <f t="shared" si="10"/>
        <v/>
      </c>
      <c r="J23" s="269"/>
      <c r="K23" s="270"/>
      <c r="L23" s="162" t="str">
        <f t="shared" si="2"/>
        <v xml:space="preserve"> </v>
      </c>
      <c r="M23" s="163" t="str">
        <f t="shared" si="3"/>
        <v xml:space="preserve"> </v>
      </c>
      <c r="N23" s="164" t="str">
        <f t="shared" si="4"/>
        <v xml:space="preserve"> </v>
      </c>
      <c r="O23" s="314" t="str">
        <f t="shared" si="6"/>
        <v>No Thrower</v>
      </c>
      <c r="P23" s="140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404"/>
      <c r="U23" s="379"/>
      <c r="V23" s="380"/>
      <c r="W23" s="381"/>
      <c r="X23" s="403"/>
      <c r="Y23" s="276"/>
      <c r="Z23" s="277"/>
      <c r="AA23" s="278"/>
    </row>
    <row r="24" spans="1:27" ht="9.9499999999999993" customHeight="1" x14ac:dyDescent="0.25">
      <c r="A24" s="403"/>
      <c r="B24" s="403"/>
      <c r="C24" s="407"/>
      <c r="D24" s="408"/>
      <c r="E24" s="476"/>
      <c r="F24" s="477"/>
      <c r="G24" s="477"/>
      <c r="H24" s="31" t="str">
        <f t="shared" si="9"/>
        <v/>
      </c>
      <c r="I24" s="18" t="str">
        <f t="shared" si="10"/>
        <v/>
      </c>
      <c r="J24" s="269"/>
      <c r="K24" s="270"/>
      <c r="L24" s="162" t="str">
        <f t="shared" si="2"/>
        <v xml:space="preserve"> </v>
      </c>
      <c r="M24" s="163" t="str">
        <f t="shared" si="3"/>
        <v xml:space="preserve"> </v>
      </c>
      <c r="N24" s="164" t="str">
        <f t="shared" si="4"/>
        <v xml:space="preserve"> </v>
      </c>
      <c r="O24" s="314" t="str">
        <f t="shared" si="6"/>
        <v>No Thrower</v>
      </c>
      <c r="P24" s="140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404"/>
      <c r="U24" s="382"/>
      <c r="V24" s="383"/>
      <c r="W24" s="384"/>
      <c r="X24" s="403"/>
      <c r="Y24" s="276"/>
      <c r="Z24" s="277"/>
      <c r="AA24" s="278"/>
    </row>
    <row r="25" spans="1:27" ht="9.9499999999999993" customHeight="1" x14ac:dyDescent="0.25">
      <c r="A25" s="403"/>
      <c r="B25" s="403"/>
      <c r="C25" s="407"/>
      <c r="D25" s="408"/>
      <c r="E25" s="476"/>
      <c r="F25" s="477"/>
      <c r="G25" s="477"/>
      <c r="H25" s="5" t="str">
        <f t="shared" si="9"/>
        <v/>
      </c>
      <c r="I25" s="8" t="str">
        <f t="shared" si="10"/>
        <v/>
      </c>
      <c r="J25" s="271"/>
      <c r="K25" s="270"/>
      <c r="L25" s="162" t="str">
        <f t="shared" si="2"/>
        <v xml:space="preserve"> </v>
      </c>
      <c r="M25" s="163" t="str">
        <f t="shared" si="3"/>
        <v xml:space="preserve"> </v>
      </c>
      <c r="N25" s="164" t="str">
        <f t="shared" si="4"/>
        <v xml:space="preserve"> </v>
      </c>
      <c r="O25" s="314" t="str">
        <f t="shared" si="6"/>
        <v>No Thrower</v>
      </c>
      <c r="P25" s="140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404"/>
      <c r="U25" s="446"/>
      <c r="V25" s="447"/>
      <c r="W25" s="448"/>
      <c r="X25" s="403"/>
      <c r="Y25" s="276"/>
      <c r="Z25" s="277"/>
      <c r="AA25" s="278"/>
    </row>
    <row r="26" spans="1:27" ht="9.9499999999999993" customHeight="1" x14ac:dyDescent="0.25">
      <c r="A26" s="403"/>
      <c r="B26" s="403"/>
      <c r="C26" s="407"/>
      <c r="D26" s="408"/>
      <c r="E26" s="476"/>
      <c r="F26" s="477"/>
      <c r="G26" s="477"/>
      <c r="H26" s="5" t="str">
        <f t="shared" si="9"/>
        <v/>
      </c>
      <c r="I26" s="8" t="str">
        <f t="shared" si="10"/>
        <v/>
      </c>
      <c r="J26" s="271"/>
      <c r="K26" s="270"/>
      <c r="L26" s="162" t="str">
        <f t="shared" si="2"/>
        <v xml:space="preserve"> </v>
      </c>
      <c r="M26" s="163" t="str">
        <f t="shared" si="3"/>
        <v xml:space="preserve"> </v>
      </c>
      <c r="N26" s="164" t="str">
        <f t="shared" si="4"/>
        <v xml:space="preserve"> </v>
      </c>
      <c r="O26" s="314" t="str">
        <f t="shared" si="6"/>
        <v>No Thrower</v>
      </c>
      <c r="P26" s="140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404"/>
      <c r="U26" s="446"/>
      <c r="V26" s="447"/>
      <c r="W26" s="448"/>
      <c r="X26" s="403"/>
      <c r="Y26" s="276"/>
      <c r="Z26" s="277"/>
      <c r="AA26" s="278"/>
    </row>
    <row r="27" spans="1:27" ht="9.9499999999999993" customHeight="1" x14ac:dyDescent="0.25">
      <c r="A27" s="403"/>
      <c r="B27" s="403"/>
      <c r="C27" s="407"/>
      <c r="D27" s="408"/>
      <c r="E27" s="476"/>
      <c r="F27" s="477"/>
      <c r="G27" s="477"/>
      <c r="H27" s="31" t="str">
        <f t="shared" si="9"/>
        <v/>
      </c>
      <c r="I27" s="18" t="str">
        <f t="shared" si="10"/>
        <v/>
      </c>
      <c r="J27" s="269"/>
      <c r="K27" s="270"/>
      <c r="L27" s="162" t="str">
        <f t="shared" si="2"/>
        <v xml:space="preserve"> </v>
      </c>
      <c r="M27" s="163" t="str">
        <f t="shared" si="3"/>
        <v xml:space="preserve"> </v>
      </c>
      <c r="N27" s="164" t="str">
        <f t="shared" si="4"/>
        <v xml:space="preserve"> </v>
      </c>
      <c r="O27" s="314" t="str">
        <f t="shared" si="6"/>
        <v>No Thrower</v>
      </c>
      <c r="P27" s="140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404"/>
      <c r="U27" s="446"/>
      <c r="V27" s="447"/>
      <c r="W27" s="448"/>
      <c r="X27" s="403"/>
      <c r="Y27" s="276"/>
      <c r="Z27" s="277"/>
      <c r="AA27" s="278"/>
    </row>
    <row r="28" spans="1:27" ht="9.9499999999999993" customHeight="1" x14ac:dyDescent="0.25">
      <c r="A28" s="403"/>
      <c r="B28" s="403"/>
      <c r="C28" s="407"/>
      <c r="D28" s="408"/>
      <c r="E28" s="476"/>
      <c r="F28" s="477"/>
      <c r="G28" s="477"/>
      <c r="H28" s="31" t="str">
        <f t="shared" si="9"/>
        <v/>
      </c>
      <c r="I28" s="18" t="str">
        <f t="shared" si="10"/>
        <v/>
      </c>
      <c r="J28" s="269"/>
      <c r="K28" s="270"/>
      <c r="L28" s="162" t="str">
        <f t="shared" si="2"/>
        <v xml:space="preserve"> </v>
      </c>
      <c r="M28" s="163" t="str">
        <f t="shared" si="3"/>
        <v xml:space="preserve"> </v>
      </c>
      <c r="N28" s="164" t="str">
        <f t="shared" si="4"/>
        <v xml:space="preserve"> </v>
      </c>
      <c r="O28" s="314" t="str">
        <f t="shared" si="6"/>
        <v>No Thrower</v>
      </c>
      <c r="P28" s="140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404"/>
      <c r="U28" s="446"/>
      <c r="V28" s="447"/>
      <c r="W28" s="448"/>
      <c r="X28" s="403"/>
      <c r="Y28" s="276"/>
      <c r="Z28" s="277"/>
      <c r="AA28" s="278"/>
    </row>
    <row r="29" spans="1:27" ht="9.9499999999999993" customHeight="1" x14ac:dyDescent="0.25">
      <c r="A29" s="403"/>
      <c r="B29" s="403"/>
      <c r="C29" s="407"/>
      <c r="D29" s="408"/>
      <c r="E29" s="476"/>
      <c r="F29" s="477"/>
      <c r="G29" s="477"/>
      <c r="H29" s="32" t="str">
        <f t="shared" si="9"/>
        <v/>
      </c>
      <c r="I29" s="19" t="str">
        <f t="shared" si="10"/>
        <v/>
      </c>
      <c r="J29" s="269"/>
      <c r="K29" s="270"/>
      <c r="L29" s="162" t="str">
        <f t="shared" si="2"/>
        <v xml:space="preserve"> </v>
      </c>
      <c r="M29" s="163" t="str">
        <f t="shared" si="3"/>
        <v xml:space="preserve"> </v>
      </c>
      <c r="N29" s="164" t="str">
        <f t="shared" si="4"/>
        <v xml:space="preserve"> </v>
      </c>
      <c r="O29" s="314" t="str">
        <f t="shared" si="6"/>
        <v>No Thrower</v>
      </c>
      <c r="P29" s="140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404"/>
      <c r="U29" s="446"/>
      <c r="V29" s="447"/>
      <c r="W29" s="448"/>
      <c r="X29" s="403"/>
      <c r="Y29" s="276"/>
      <c r="Z29" s="277"/>
      <c r="AA29" s="278"/>
    </row>
    <row r="30" spans="1:27" ht="9.9499999999999993" customHeight="1" thickBot="1" x14ac:dyDescent="0.3">
      <c r="A30" s="403"/>
      <c r="B30" s="403"/>
      <c r="C30" s="407"/>
      <c r="D30" s="408"/>
      <c r="E30" s="476"/>
      <c r="F30" s="477"/>
      <c r="G30" s="477"/>
      <c r="H30" s="31" t="str">
        <f t="shared" si="9"/>
        <v/>
      </c>
      <c r="I30" s="18" t="str">
        <f t="shared" si="10"/>
        <v/>
      </c>
      <c r="J30" s="269"/>
      <c r="K30" s="270"/>
      <c r="L30" s="162" t="str">
        <f t="shared" si="2"/>
        <v xml:space="preserve"> </v>
      </c>
      <c r="M30" s="163" t="str">
        <f t="shared" si="3"/>
        <v xml:space="preserve"> </v>
      </c>
      <c r="N30" s="164" t="str">
        <f t="shared" si="4"/>
        <v xml:space="preserve"> </v>
      </c>
      <c r="O30" s="314" t="str">
        <f t="shared" si="6"/>
        <v>No Thrower</v>
      </c>
      <c r="P30" s="140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404"/>
      <c r="U30" s="449"/>
      <c r="V30" s="450"/>
      <c r="W30" s="451"/>
      <c r="X30" s="403"/>
      <c r="Y30" s="276"/>
      <c r="Z30" s="277"/>
      <c r="AA30" s="278"/>
    </row>
    <row r="31" spans="1:27" ht="9.9499999999999993" customHeight="1" x14ac:dyDescent="0.25">
      <c r="A31" s="403"/>
      <c r="B31" s="403"/>
      <c r="C31" s="407"/>
      <c r="D31" s="408"/>
      <c r="E31" s="476"/>
      <c r="F31" s="477"/>
      <c r="G31" s="477"/>
      <c r="H31" s="31" t="str">
        <f t="shared" si="9"/>
        <v/>
      </c>
      <c r="I31" s="18" t="str">
        <f t="shared" si="10"/>
        <v/>
      </c>
      <c r="J31" s="269"/>
      <c r="K31" s="270"/>
      <c r="L31" s="162" t="str">
        <f t="shared" si="2"/>
        <v xml:space="preserve"> </v>
      </c>
      <c r="M31" s="163" t="str">
        <f t="shared" si="3"/>
        <v xml:space="preserve"> </v>
      </c>
      <c r="N31" s="164" t="str">
        <f t="shared" si="4"/>
        <v xml:space="preserve"> </v>
      </c>
      <c r="O31" s="314" t="str">
        <f t="shared" si="6"/>
        <v>No Thrower</v>
      </c>
      <c r="P31" s="140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404"/>
      <c r="U31" s="398"/>
      <c r="V31" s="398"/>
      <c r="W31" s="398"/>
      <c r="X31" s="403"/>
      <c r="Y31" s="276"/>
      <c r="Z31" s="277"/>
      <c r="AA31" s="278"/>
    </row>
    <row r="32" spans="1:27" ht="9.9499999999999993" customHeight="1" x14ac:dyDescent="0.25">
      <c r="A32" s="403"/>
      <c r="B32" s="403"/>
      <c r="C32" s="407"/>
      <c r="D32" s="408"/>
      <c r="E32" s="476"/>
      <c r="F32" s="477"/>
      <c r="G32" s="477"/>
      <c r="H32" s="31" t="str">
        <f t="shared" si="9"/>
        <v/>
      </c>
      <c r="I32" s="18" t="str">
        <f t="shared" si="10"/>
        <v/>
      </c>
      <c r="J32" s="269"/>
      <c r="K32" s="270"/>
      <c r="L32" s="162" t="str">
        <f t="shared" si="2"/>
        <v xml:space="preserve"> </v>
      </c>
      <c r="M32" s="163" t="str">
        <f t="shared" si="3"/>
        <v xml:space="preserve"> </v>
      </c>
      <c r="N32" s="164" t="str">
        <f t="shared" si="4"/>
        <v xml:space="preserve"> </v>
      </c>
      <c r="O32" s="314" t="str">
        <f t="shared" si="6"/>
        <v>No Thrower</v>
      </c>
      <c r="P32" s="140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404"/>
      <c r="U32" s="401"/>
      <c r="V32" s="401"/>
      <c r="W32" s="401"/>
      <c r="X32" s="403"/>
      <c r="Y32" s="276"/>
      <c r="Z32" s="277"/>
      <c r="AA32" s="278"/>
    </row>
    <row r="33" spans="1:28" ht="9.9499999999999993" customHeight="1" x14ac:dyDescent="0.25">
      <c r="A33" s="403"/>
      <c r="B33" s="403"/>
      <c r="C33" s="407"/>
      <c r="D33" s="408"/>
      <c r="E33" s="476"/>
      <c r="F33" s="477"/>
      <c r="G33" s="477"/>
      <c r="H33" s="32" t="str">
        <f t="shared" si="9"/>
        <v/>
      </c>
      <c r="I33" s="19" t="str">
        <f t="shared" si="10"/>
        <v/>
      </c>
      <c r="J33" s="269"/>
      <c r="K33" s="270"/>
      <c r="L33" s="162" t="str">
        <f t="shared" si="2"/>
        <v xml:space="preserve"> </v>
      </c>
      <c r="M33" s="163" t="str">
        <f t="shared" si="3"/>
        <v xml:space="preserve"> </v>
      </c>
      <c r="N33" s="164" t="str">
        <f t="shared" si="4"/>
        <v xml:space="preserve"> </v>
      </c>
      <c r="O33" s="314" t="str">
        <f t="shared" si="6"/>
        <v>No Thrower</v>
      </c>
      <c r="P33" s="140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404"/>
      <c r="U33" s="401"/>
      <c r="V33" s="401"/>
      <c r="W33" s="401"/>
      <c r="X33" s="403"/>
      <c r="Y33" s="276"/>
      <c r="Z33" s="277"/>
      <c r="AA33" s="278"/>
    </row>
    <row r="34" spans="1:28" ht="9.9499999999999993" customHeight="1" thickBot="1" x14ac:dyDescent="0.3">
      <c r="A34" s="403"/>
      <c r="B34" s="403"/>
      <c r="C34" s="407"/>
      <c r="D34" s="408"/>
      <c r="E34" s="478"/>
      <c r="F34" s="479"/>
      <c r="G34" s="479"/>
      <c r="H34" s="7" t="str">
        <f t="shared" si="9"/>
        <v/>
      </c>
      <c r="I34" s="9" t="str">
        <f t="shared" si="10"/>
        <v/>
      </c>
      <c r="J34" s="285"/>
      <c r="K34" s="274"/>
      <c r="L34" s="165" t="str">
        <f t="shared" si="2"/>
        <v xml:space="preserve"> </v>
      </c>
      <c r="M34" s="166" t="str">
        <f t="shared" si="3"/>
        <v xml:space="preserve"> </v>
      </c>
      <c r="N34" s="167" t="str">
        <f t="shared" si="4"/>
        <v xml:space="preserve"> </v>
      </c>
      <c r="O34" s="315" t="str">
        <f t="shared" si="6"/>
        <v>No Thrower</v>
      </c>
      <c r="P34" s="141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404"/>
      <c r="U34" s="401"/>
      <c r="V34" s="401"/>
      <c r="W34" s="401"/>
      <c r="X34" s="403"/>
      <c r="Y34" s="279"/>
      <c r="Z34" s="280"/>
      <c r="AA34" s="281"/>
    </row>
    <row r="35" spans="1:28" ht="9.9499999999999993" customHeight="1" x14ac:dyDescent="0.25">
      <c r="A35" s="403"/>
      <c r="B35" s="403"/>
      <c r="C35" s="407"/>
      <c r="D35" s="408"/>
      <c r="E35" s="440" t="s">
        <v>7</v>
      </c>
      <c r="F35" s="441"/>
      <c r="G35" s="144">
        <v>1</v>
      </c>
      <c r="H35" s="90" t="str">
        <f>IFERROR(VLOOKUP($G35,$O$3:$S$34,3,0),"")</f>
        <v>Godwin Mutandwa</v>
      </c>
      <c r="I35" s="208" t="str">
        <f>IFERROR(VLOOKUP($G35,$O$3:$S$34,4,0),"")</f>
        <v>John F Kennedy RC School</v>
      </c>
      <c r="J35" s="91">
        <f>IFERROR(VLOOKUP($G35,$O$3:$S$34,5,0),"")</f>
        <v>263</v>
      </c>
      <c r="K35" s="100">
        <f t="shared" ref="K35:K46" si="11">IFERROR(VLOOKUP($G35,$O$3:$S$34,2,0),0)</f>
        <v>34.89</v>
      </c>
      <c r="L35" s="174" t="str">
        <f t="shared" si="2"/>
        <v xml:space="preserve"> </v>
      </c>
      <c r="M35" s="178" t="str">
        <f t="shared" si="3"/>
        <v xml:space="preserve"> </v>
      </c>
      <c r="N35" s="181" t="str">
        <f t="shared" si="4"/>
        <v xml:space="preserve"> </v>
      </c>
      <c r="O35" s="435" t="s">
        <v>32</v>
      </c>
      <c r="P35" s="142"/>
      <c r="Q35" s="27"/>
      <c r="R35" s="27"/>
      <c r="S35" s="27"/>
      <c r="T35" s="404"/>
      <c r="U35" s="401"/>
      <c r="V35" s="401"/>
      <c r="W35" s="401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07"/>
      <c r="D36" s="408"/>
      <c r="E36" s="442"/>
      <c r="F36" s="443"/>
      <c r="G36" s="145">
        <v>2</v>
      </c>
      <c r="H36" s="149" t="str">
        <f t="shared" ref="H36:H46" si="12">IFERROR(VLOOKUP($G36,$O$3:$S$34,3,0),"")</f>
        <v>Matt Wang</v>
      </c>
      <c r="I36" s="211" t="str">
        <f t="shared" ref="I36:I46" si="13">IFERROR(VLOOKUP($G36,$O$3:$S$34,4,0),"")</f>
        <v xml:space="preserve">St George's School </v>
      </c>
      <c r="J36" s="94">
        <f t="shared" ref="J36:J46" si="14">IFERROR(VLOOKUP($G36,$O$3:$S$34,5,0),"")</f>
        <v>576</v>
      </c>
      <c r="K36" s="147">
        <f t="shared" si="11"/>
        <v>33.93</v>
      </c>
      <c r="L36" s="175" t="str">
        <f t="shared" si="2"/>
        <v xml:space="preserve"> </v>
      </c>
      <c r="M36" s="179" t="str">
        <f t="shared" si="3"/>
        <v xml:space="preserve"> </v>
      </c>
      <c r="N36" s="182" t="str">
        <f t="shared" si="4"/>
        <v xml:space="preserve"> </v>
      </c>
      <c r="O36" s="435"/>
      <c r="P36" s="142"/>
      <c r="Q36" s="27"/>
      <c r="R36" s="27"/>
      <c r="S36" s="27"/>
      <c r="T36" s="404"/>
      <c r="U36" s="401"/>
      <c r="V36" s="401"/>
      <c r="W36" s="401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07"/>
      <c r="D37" s="408"/>
      <c r="E37" s="442"/>
      <c r="F37" s="443"/>
      <c r="G37" s="146">
        <v>3</v>
      </c>
      <c r="H37" s="96" t="str">
        <f t="shared" si="12"/>
        <v xml:space="preserve">Fred Taylor </v>
      </c>
      <c r="I37" s="212" t="str">
        <f t="shared" si="13"/>
        <v>Dame Alice Owens</v>
      </c>
      <c r="J37" s="95">
        <f t="shared" si="14"/>
        <v>160</v>
      </c>
      <c r="K37" s="148">
        <f t="shared" si="11"/>
        <v>33.229999999999997</v>
      </c>
      <c r="L37" s="176" t="str">
        <f t="shared" si="2"/>
        <v xml:space="preserve"> </v>
      </c>
      <c r="M37" s="180" t="str">
        <f t="shared" si="3"/>
        <v xml:space="preserve"> </v>
      </c>
      <c r="N37" s="183" t="str">
        <f t="shared" si="4"/>
        <v xml:space="preserve"> </v>
      </c>
      <c r="O37" s="436"/>
      <c r="P37" s="142"/>
      <c r="Q37" s="27"/>
      <c r="R37" s="27"/>
      <c r="S37" s="27"/>
      <c r="T37" s="404"/>
      <c r="U37" s="401"/>
      <c r="V37" s="401"/>
      <c r="W37" s="401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07"/>
      <c r="D38" s="408"/>
      <c r="E38" s="442"/>
      <c r="F38" s="443"/>
      <c r="G38" s="71">
        <v>4</v>
      </c>
      <c r="H38" s="150" t="str">
        <f t="shared" si="12"/>
        <v>Harry Webb</v>
      </c>
      <c r="I38" s="59" t="str">
        <f t="shared" si="13"/>
        <v>The Hemel Hempstead School</v>
      </c>
      <c r="J38" s="56">
        <f t="shared" si="14"/>
        <v>687</v>
      </c>
      <c r="K38" s="3">
        <f t="shared" si="11"/>
        <v>29.97</v>
      </c>
      <c r="L38" s="162" t="str">
        <f t="shared" si="2"/>
        <v xml:space="preserve"> </v>
      </c>
      <c r="M38" s="163" t="str">
        <f t="shared" si="3"/>
        <v xml:space="preserve"> </v>
      </c>
      <c r="N38" s="164" t="str">
        <f t="shared" si="4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01"/>
      <c r="V38" s="401"/>
      <c r="W38" s="401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07"/>
      <c r="D39" s="408"/>
      <c r="E39" s="442"/>
      <c r="F39" s="443"/>
      <c r="G39" s="71">
        <v>5</v>
      </c>
      <c r="H39" s="150" t="str">
        <f t="shared" si="12"/>
        <v>Sam Penfold</v>
      </c>
      <c r="I39" s="59" t="str">
        <f t="shared" si="13"/>
        <v xml:space="preserve">St Albans School </v>
      </c>
      <c r="J39" s="56">
        <f t="shared" si="14"/>
        <v>500</v>
      </c>
      <c r="K39" s="3">
        <f t="shared" si="11"/>
        <v>28.61</v>
      </c>
      <c r="L39" s="162" t="str">
        <f t="shared" si="2"/>
        <v xml:space="preserve"> </v>
      </c>
      <c r="M39" s="163" t="str">
        <f t="shared" si="3"/>
        <v xml:space="preserve"> </v>
      </c>
      <c r="N39" s="164" t="str">
        <f t="shared" si="4"/>
        <v xml:space="preserve"> </v>
      </c>
      <c r="O39" s="432"/>
      <c r="P39" s="142"/>
      <c r="Q39" s="27"/>
      <c r="R39" s="27"/>
      <c r="S39" s="27"/>
      <c r="T39" s="404"/>
      <c r="U39" s="401"/>
      <c r="V39" s="401"/>
      <c r="W39" s="401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07"/>
      <c r="D40" s="408"/>
      <c r="E40" s="442"/>
      <c r="F40" s="443"/>
      <c r="G40" s="71">
        <v>6</v>
      </c>
      <c r="H40" s="150" t="str">
        <f t="shared" si="12"/>
        <v>Max Turner</v>
      </c>
      <c r="I40" s="59" t="str">
        <f t="shared" si="13"/>
        <v xml:space="preserve">St Albans School </v>
      </c>
      <c r="J40" s="56">
        <f t="shared" si="14"/>
        <v>501</v>
      </c>
      <c r="K40" s="3">
        <f t="shared" si="11"/>
        <v>28.52</v>
      </c>
      <c r="L40" s="162" t="str">
        <f t="shared" si="2"/>
        <v xml:space="preserve"> </v>
      </c>
      <c r="M40" s="163" t="str">
        <f t="shared" si="3"/>
        <v xml:space="preserve"> </v>
      </c>
      <c r="N40" s="164" t="str">
        <f t="shared" si="4"/>
        <v xml:space="preserve"> </v>
      </c>
      <c r="O40" s="432"/>
      <c r="P40" s="142"/>
      <c r="Q40" s="27"/>
      <c r="R40" s="27"/>
      <c r="S40" s="27"/>
      <c r="T40" s="404"/>
      <c r="U40" s="401"/>
      <c r="V40" s="401"/>
      <c r="W40" s="401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07"/>
      <c r="D41" s="408"/>
      <c r="E41" s="442"/>
      <c r="F41" s="443"/>
      <c r="G41" s="71">
        <v>7</v>
      </c>
      <c r="H41" s="150" t="str">
        <f t="shared" si="12"/>
        <v>Ollie Harris</v>
      </c>
      <c r="I41" s="59" t="str">
        <f t="shared" si="13"/>
        <v>St Clement Danes</v>
      </c>
      <c r="J41" s="56">
        <f t="shared" si="14"/>
        <v>526</v>
      </c>
      <c r="K41" s="3">
        <f t="shared" si="11"/>
        <v>27.74</v>
      </c>
      <c r="L41" s="162" t="str">
        <f t="shared" si="2"/>
        <v xml:space="preserve"> </v>
      </c>
      <c r="M41" s="163" t="str">
        <f t="shared" si="3"/>
        <v xml:space="preserve"> </v>
      </c>
      <c r="N41" s="164" t="str">
        <f t="shared" si="4"/>
        <v xml:space="preserve"> </v>
      </c>
      <c r="O41" s="432"/>
      <c r="P41" s="142"/>
      <c r="Q41" s="27"/>
      <c r="R41" s="27"/>
      <c r="S41" s="27"/>
      <c r="T41" s="404"/>
      <c r="U41" s="401"/>
      <c r="V41" s="401"/>
      <c r="W41" s="401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09"/>
      <c r="D42" s="410"/>
      <c r="E42" s="442"/>
      <c r="F42" s="443"/>
      <c r="G42" s="71">
        <v>8</v>
      </c>
      <c r="H42" s="150" t="str">
        <f t="shared" si="12"/>
        <v>Leonard Borg</v>
      </c>
      <c r="I42" s="59" t="str">
        <f t="shared" si="13"/>
        <v>Ashlyns</v>
      </c>
      <c r="J42" s="56">
        <f t="shared" si="14"/>
        <v>28</v>
      </c>
      <c r="K42" s="3">
        <f t="shared" si="11"/>
        <v>26.57</v>
      </c>
      <c r="L42" s="162" t="str">
        <f t="shared" si="2"/>
        <v xml:space="preserve"> </v>
      </c>
      <c r="M42" s="163" t="str">
        <f t="shared" si="3"/>
        <v xml:space="preserve"> </v>
      </c>
      <c r="N42" s="164" t="str">
        <f t="shared" si="4"/>
        <v xml:space="preserve"> </v>
      </c>
      <c r="O42" s="432"/>
      <c r="P42" s="142"/>
      <c r="Q42" s="27"/>
      <c r="R42" s="27"/>
      <c r="S42" s="27"/>
      <c r="T42" s="404"/>
      <c r="U42" s="401"/>
      <c r="V42" s="401"/>
      <c r="W42" s="401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71">
        <v>9</v>
      </c>
      <c r="H43" s="150" t="str">
        <f t="shared" si="12"/>
        <v>Daniel Vincent</v>
      </c>
      <c r="I43" s="59" t="str">
        <f t="shared" si="13"/>
        <v>Freman College</v>
      </c>
      <c r="J43" s="56">
        <f t="shared" si="14"/>
        <v>171</v>
      </c>
      <c r="K43" s="3">
        <f t="shared" si="11"/>
        <v>23.45</v>
      </c>
      <c r="L43" s="162" t="str">
        <f t="shared" si="2"/>
        <v xml:space="preserve"> </v>
      </c>
      <c r="M43" s="163" t="str">
        <f t="shared" si="3"/>
        <v xml:space="preserve"> </v>
      </c>
      <c r="N43" s="164" t="str">
        <f t="shared" si="4"/>
        <v xml:space="preserve"> </v>
      </c>
      <c r="O43" s="432"/>
      <c r="P43" s="142"/>
      <c r="T43" s="404"/>
      <c r="U43" s="401"/>
      <c r="V43" s="401"/>
      <c r="W43" s="401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2">
        <v>45.22</v>
      </c>
      <c r="E44" s="442"/>
      <c r="F44" s="443"/>
      <c r="G44" s="71">
        <v>10</v>
      </c>
      <c r="H44" s="150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2" t="str">
        <f t="shared" si="2"/>
        <v xml:space="preserve"> </v>
      </c>
      <c r="M44" s="163" t="str">
        <f t="shared" si="3"/>
        <v xml:space="preserve"> </v>
      </c>
      <c r="N44" s="164" t="str">
        <f t="shared" si="4"/>
        <v xml:space="preserve"> </v>
      </c>
      <c r="O44" s="432"/>
      <c r="P44" s="142"/>
      <c r="T44" s="404"/>
      <c r="U44" s="401"/>
      <c r="V44" s="401"/>
      <c r="W44" s="401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3">
        <v>38</v>
      </c>
      <c r="E45" s="442"/>
      <c r="F45" s="443"/>
      <c r="G45" s="71">
        <v>11</v>
      </c>
      <c r="H45" s="150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2" t="str">
        <f t="shared" si="2"/>
        <v xml:space="preserve"> </v>
      </c>
      <c r="M45" s="163" t="str">
        <f t="shared" si="3"/>
        <v xml:space="preserve"> </v>
      </c>
      <c r="N45" s="164" t="str">
        <f t="shared" si="4"/>
        <v xml:space="preserve"> </v>
      </c>
      <c r="O45" s="432"/>
      <c r="P45" s="142"/>
      <c r="T45" s="404"/>
      <c r="U45" s="401"/>
      <c r="V45" s="401"/>
      <c r="W45" s="401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4">
        <v>35</v>
      </c>
      <c r="E46" s="444"/>
      <c r="F46" s="445"/>
      <c r="G46" s="72">
        <v>12</v>
      </c>
      <c r="H46" s="151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5" t="str">
        <f t="shared" si="2"/>
        <v xml:space="preserve"> </v>
      </c>
      <c r="M46" s="166" t="str">
        <f t="shared" si="3"/>
        <v xml:space="preserve"> </v>
      </c>
      <c r="N46" s="167" t="str">
        <f t="shared" si="4"/>
        <v xml:space="preserve"> </v>
      </c>
      <c r="O46" s="433"/>
      <c r="P46" s="142"/>
      <c r="T46" s="404"/>
      <c r="U46" s="401"/>
      <c r="V46" s="401"/>
      <c r="W46" s="401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4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</mergeCells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11" scale="4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2" customWidth="1"/>
    <col min="14" max="14" width="7.28515625" style="44" customWidth="1"/>
    <col min="15" max="15" width="10.7109375" style="44" customWidth="1"/>
    <col min="16" max="16" width="7.28515625" style="143" hidden="1" customWidth="1"/>
    <col min="17" max="17" width="9.42578125" style="47" hidden="1" customWidth="1"/>
    <col min="18" max="18" width="5.140625" style="47" hidden="1" customWidth="1"/>
    <col min="19" max="19" width="9.28515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5.7109375" style="44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05" t="s">
        <v>33</v>
      </c>
      <c r="D2" s="406"/>
      <c r="E2" s="437" t="s">
        <v>2</v>
      </c>
      <c r="F2" s="438"/>
      <c r="G2" s="439"/>
      <c r="H2" s="77" t="s">
        <v>1</v>
      </c>
      <c r="I2" s="79" t="s">
        <v>39</v>
      </c>
      <c r="J2" s="74" t="s">
        <v>8</v>
      </c>
      <c r="K2" s="74" t="s">
        <v>26</v>
      </c>
      <c r="L2" s="168" t="s">
        <v>15</v>
      </c>
      <c r="M2" s="158" t="s">
        <v>17</v>
      </c>
      <c r="N2" s="157" t="s">
        <v>16</v>
      </c>
      <c r="O2" s="78" t="s">
        <v>5</v>
      </c>
      <c r="P2" s="437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07"/>
      <c r="D3" s="408"/>
      <c r="E3" s="474" t="s">
        <v>7</v>
      </c>
      <c r="F3" s="475"/>
      <c r="G3" s="475"/>
      <c r="H3" s="43" t="str">
        <f t="shared" ref="H3" si="0">IFERROR(VLOOKUP($J3,$Y$2:$AB$34,2,0),"")</f>
        <v>Oliver Bustamante</v>
      </c>
      <c r="I3" s="206" t="str">
        <f t="shared" ref="I3" si="1">IFERROR(VLOOKUP($J3,$Y$2:$AB$34,3,0),"")</f>
        <v>Aldenham School</v>
      </c>
      <c r="J3" s="267">
        <v>6</v>
      </c>
      <c r="K3" s="268">
        <v>36.4</v>
      </c>
      <c r="L3" s="159" t="str">
        <f t="shared" ref="L3:L46" si="2">IF($K3=$D$44,"Equal",IF($K3&gt;=$D$44,IF($K3&gt;0,"NEW","" )," "))</f>
        <v xml:space="preserve"> </v>
      </c>
      <c r="M3" s="160" t="str">
        <f t="shared" ref="M3:M46" si="3">IF($K3&gt;=$D$45,IF($K3&gt;0,"YES","" )," ")</f>
        <v xml:space="preserve"> </v>
      </c>
      <c r="N3" s="161" t="str">
        <f t="shared" ref="N3:N46" si="4">IF($K3&gt;=$D$46,IF($K3&gt;0,"YES","" )," ")</f>
        <v xml:space="preserve"> </v>
      </c>
      <c r="O3" s="66">
        <f>IF(K3&gt;0,RANK(K3,$K$3:$K$34,0),"No Thrower")</f>
        <v>2</v>
      </c>
      <c r="P3" s="139">
        <f>K3</f>
        <v>36.4</v>
      </c>
      <c r="Q3" s="82" t="str">
        <f t="shared" ref="Q3:R34" si="5">H3</f>
        <v>Oliver Bustamante</v>
      </c>
      <c r="R3" s="82" t="str">
        <f t="shared" si="5"/>
        <v>Aldenham School</v>
      </c>
      <c r="S3" s="55">
        <f>J3</f>
        <v>6</v>
      </c>
      <c r="T3" s="404"/>
      <c r="U3" s="462"/>
      <c r="V3" s="463"/>
      <c r="W3" s="464"/>
      <c r="X3" s="403"/>
      <c r="Y3" s="267">
        <v>6</v>
      </c>
      <c r="Z3" s="290" t="s">
        <v>242</v>
      </c>
      <c r="AA3" s="267" t="s">
        <v>94</v>
      </c>
    </row>
    <row r="4" spans="1:27" ht="9.9499999999999993" customHeight="1" x14ac:dyDescent="0.25">
      <c r="A4" s="403"/>
      <c r="B4" s="403"/>
      <c r="C4" s="407"/>
      <c r="D4" s="408"/>
      <c r="E4" s="476"/>
      <c r="F4" s="477"/>
      <c r="G4" s="477"/>
      <c r="H4" s="31" t="str">
        <f>IFERROR(VLOOKUP($J4,$Y$2:$AB$34,2,0),"")</f>
        <v>Seth Connolly</v>
      </c>
      <c r="I4" s="18" t="str">
        <f>IFERROR(VLOOKUP($J4,$Y$2:$AB$34,3,0),"")</f>
        <v>Beaumont</v>
      </c>
      <c r="J4" s="269">
        <v>88</v>
      </c>
      <c r="K4" s="270">
        <v>31.59</v>
      </c>
      <c r="L4" s="162" t="str">
        <f t="shared" si="2"/>
        <v xml:space="preserve"> </v>
      </c>
      <c r="M4" s="163" t="str">
        <f t="shared" si="3"/>
        <v xml:space="preserve"> </v>
      </c>
      <c r="N4" s="164" t="str">
        <f t="shared" si="4"/>
        <v xml:space="preserve"> </v>
      </c>
      <c r="O4" s="314">
        <f t="shared" ref="O4:O34" si="6">IF(K4&gt;0,RANK(K4,$K$3:$K$34,0),"No Thrower")</f>
        <v>5</v>
      </c>
      <c r="P4" s="140">
        <f t="shared" ref="P4:P34" si="7">K4</f>
        <v>31.59</v>
      </c>
      <c r="Q4" s="81" t="str">
        <f t="shared" si="5"/>
        <v>Seth Connolly</v>
      </c>
      <c r="R4" s="81" t="str">
        <f t="shared" si="5"/>
        <v>Beaumont</v>
      </c>
      <c r="S4" s="60">
        <f t="shared" ref="S4:S34" si="8">J4</f>
        <v>88</v>
      </c>
      <c r="T4" s="404"/>
      <c r="U4" s="452" t="s">
        <v>20</v>
      </c>
      <c r="V4" s="453"/>
      <c r="W4" s="454"/>
      <c r="X4" s="403"/>
      <c r="Y4" s="269">
        <v>88</v>
      </c>
      <c r="Z4" s="291" t="s">
        <v>244</v>
      </c>
      <c r="AA4" s="269" t="s">
        <v>44</v>
      </c>
    </row>
    <row r="5" spans="1:27" ht="9.9499999999999993" customHeight="1" x14ac:dyDescent="0.25">
      <c r="A5" s="403"/>
      <c r="B5" s="403"/>
      <c r="C5" s="407"/>
      <c r="D5" s="408"/>
      <c r="E5" s="476"/>
      <c r="F5" s="477"/>
      <c r="G5" s="477"/>
      <c r="H5" s="31" t="str">
        <f t="shared" ref="H5:H34" si="9">IFERROR(VLOOKUP($J5,$Y$2:$AB$34,2,0),"")</f>
        <v xml:space="preserve">Fred Taylor </v>
      </c>
      <c r="I5" s="18" t="str">
        <f t="shared" ref="I5:I34" si="10">IFERROR(VLOOKUP($J5,$Y$2:$AB$34,3,0),"")</f>
        <v>Dame Alice Owens</v>
      </c>
      <c r="J5" s="269">
        <v>160</v>
      </c>
      <c r="K5" s="270">
        <v>32.71</v>
      </c>
      <c r="L5" s="162" t="str">
        <f t="shared" si="2"/>
        <v xml:space="preserve"> </v>
      </c>
      <c r="M5" s="163" t="str">
        <f t="shared" si="3"/>
        <v xml:space="preserve"> </v>
      </c>
      <c r="N5" s="164" t="str">
        <f t="shared" si="4"/>
        <v xml:space="preserve"> </v>
      </c>
      <c r="O5" s="314">
        <f t="shared" si="6"/>
        <v>4</v>
      </c>
      <c r="P5" s="140">
        <f t="shared" si="7"/>
        <v>32.71</v>
      </c>
      <c r="Q5" s="81" t="str">
        <f t="shared" si="5"/>
        <v xml:space="preserve">Fred Taylor </v>
      </c>
      <c r="R5" s="81" t="str">
        <f t="shared" si="5"/>
        <v>Dame Alice Owens</v>
      </c>
      <c r="S5" s="60">
        <f t="shared" si="8"/>
        <v>160</v>
      </c>
      <c r="T5" s="404"/>
      <c r="U5" s="455"/>
      <c r="V5" s="456"/>
      <c r="W5" s="457"/>
      <c r="X5" s="403"/>
      <c r="Y5" s="269">
        <v>160</v>
      </c>
      <c r="Z5" s="291" t="s">
        <v>245</v>
      </c>
      <c r="AA5" s="269" t="s">
        <v>78</v>
      </c>
    </row>
    <row r="6" spans="1:27" ht="9.9499999999999993" customHeight="1" x14ac:dyDescent="0.25">
      <c r="A6" s="403"/>
      <c r="B6" s="403"/>
      <c r="C6" s="407"/>
      <c r="D6" s="408"/>
      <c r="E6" s="476"/>
      <c r="F6" s="477"/>
      <c r="G6" s="477"/>
      <c r="H6" s="31" t="str">
        <f t="shared" si="9"/>
        <v xml:space="preserve">Dylan  Williams </v>
      </c>
      <c r="I6" s="18" t="str">
        <f t="shared" si="10"/>
        <v>Hitchin Boys School</v>
      </c>
      <c r="J6" s="269">
        <v>223</v>
      </c>
      <c r="K6" s="270">
        <v>36.450000000000003</v>
      </c>
      <c r="L6" s="162" t="str">
        <f t="shared" si="2"/>
        <v xml:space="preserve"> </v>
      </c>
      <c r="M6" s="163" t="str">
        <f t="shared" si="3"/>
        <v xml:space="preserve"> </v>
      </c>
      <c r="N6" s="164" t="str">
        <f t="shared" si="4"/>
        <v xml:space="preserve"> </v>
      </c>
      <c r="O6" s="314">
        <f t="shared" si="6"/>
        <v>1</v>
      </c>
      <c r="P6" s="140">
        <f t="shared" si="7"/>
        <v>36.450000000000003</v>
      </c>
      <c r="Q6" s="81" t="str">
        <f t="shared" si="5"/>
        <v xml:space="preserve">Dylan  Williams </v>
      </c>
      <c r="R6" s="81" t="str">
        <f t="shared" si="5"/>
        <v>Hitchin Boys School</v>
      </c>
      <c r="S6" s="60">
        <f t="shared" si="8"/>
        <v>223</v>
      </c>
      <c r="T6" s="404"/>
      <c r="U6" s="455"/>
      <c r="V6" s="456"/>
      <c r="W6" s="457"/>
      <c r="X6" s="403"/>
      <c r="Y6" s="269">
        <v>173</v>
      </c>
      <c r="Z6" s="291" t="s">
        <v>138</v>
      </c>
      <c r="AA6" s="269" t="s">
        <v>139</v>
      </c>
    </row>
    <row r="7" spans="1:27" ht="9.9499999999999993" customHeight="1" x14ac:dyDescent="0.25">
      <c r="A7" s="403"/>
      <c r="B7" s="403"/>
      <c r="C7" s="407"/>
      <c r="D7" s="408"/>
      <c r="E7" s="476"/>
      <c r="F7" s="477"/>
      <c r="G7" s="477"/>
      <c r="H7" s="31" t="str">
        <f t="shared" si="9"/>
        <v>Ken Powley</v>
      </c>
      <c r="I7" s="18" t="str">
        <f t="shared" si="10"/>
        <v>Longdean School</v>
      </c>
      <c r="J7" s="269">
        <v>280</v>
      </c>
      <c r="K7" s="270">
        <v>29.02</v>
      </c>
      <c r="L7" s="162" t="str">
        <f t="shared" si="2"/>
        <v xml:space="preserve"> </v>
      </c>
      <c r="M7" s="163" t="str">
        <f t="shared" si="3"/>
        <v xml:space="preserve"> </v>
      </c>
      <c r="N7" s="164" t="str">
        <f t="shared" si="4"/>
        <v xml:space="preserve"> </v>
      </c>
      <c r="O7" s="314">
        <f t="shared" si="6"/>
        <v>6</v>
      </c>
      <c r="P7" s="140">
        <f t="shared" si="7"/>
        <v>29.02</v>
      </c>
      <c r="Q7" s="81" t="str">
        <f t="shared" si="5"/>
        <v>Ken Powley</v>
      </c>
      <c r="R7" s="81" t="str">
        <f t="shared" si="5"/>
        <v>Longdean School</v>
      </c>
      <c r="S7" s="60">
        <f t="shared" si="8"/>
        <v>280</v>
      </c>
      <c r="T7" s="404"/>
      <c r="U7" s="452" t="s">
        <v>69</v>
      </c>
      <c r="V7" s="453"/>
      <c r="W7" s="454"/>
      <c r="X7" s="403"/>
      <c r="Y7" s="269">
        <v>223</v>
      </c>
      <c r="Z7" s="291" t="s">
        <v>246</v>
      </c>
      <c r="AA7" s="269" t="s">
        <v>48</v>
      </c>
    </row>
    <row r="8" spans="1:27" ht="9.9499999999999993" customHeight="1" x14ac:dyDescent="0.25">
      <c r="A8" s="403"/>
      <c r="B8" s="403"/>
      <c r="C8" s="407"/>
      <c r="D8" s="408"/>
      <c r="E8" s="476"/>
      <c r="F8" s="477"/>
      <c r="G8" s="477"/>
      <c r="H8" s="31" t="str">
        <f t="shared" si="9"/>
        <v>Jake  palmer-Shaw</v>
      </c>
      <c r="I8" s="18" t="str">
        <f t="shared" si="10"/>
        <v>St Clement Danes</v>
      </c>
      <c r="J8" s="269">
        <v>525</v>
      </c>
      <c r="K8" s="270">
        <v>33.32</v>
      </c>
      <c r="L8" s="162" t="str">
        <f t="shared" si="2"/>
        <v xml:space="preserve"> </v>
      </c>
      <c r="M8" s="163" t="str">
        <f t="shared" si="3"/>
        <v xml:space="preserve"> </v>
      </c>
      <c r="N8" s="164" t="str">
        <f t="shared" si="4"/>
        <v xml:space="preserve"> </v>
      </c>
      <c r="O8" s="314">
        <f t="shared" si="6"/>
        <v>3</v>
      </c>
      <c r="P8" s="140">
        <f t="shared" si="7"/>
        <v>33.32</v>
      </c>
      <c r="Q8" s="81" t="str">
        <f t="shared" si="5"/>
        <v>Jake  palmer-Shaw</v>
      </c>
      <c r="R8" s="81" t="str">
        <f t="shared" si="5"/>
        <v>St Clement Danes</v>
      </c>
      <c r="S8" s="60">
        <f t="shared" si="8"/>
        <v>525</v>
      </c>
      <c r="T8" s="404"/>
      <c r="U8" s="455"/>
      <c r="V8" s="456"/>
      <c r="W8" s="457"/>
      <c r="X8" s="403"/>
      <c r="Y8" s="269">
        <v>280</v>
      </c>
      <c r="Z8" s="291" t="s">
        <v>247</v>
      </c>
      <c r="AA8" s="269" t="s">
        <v>110</v>
      </c>
    </row>
    <row r="9" spans="1:27" ht="9.9499999999999993" customHeight="1" x14ac:dyDescent="0.25">
      <c r="A9" s="403"/>
      <c r="B9" s="403"/>
      <c r="C9" s="407"/>
      <c r="D9" s="408"/>
      <c r="E9" s="476"/>
      <c r="F9" s="477"/>
      <c r="G9" s="477"/>
      <c r="H9" s="32" t="str">
        <f t="shared" si="9"/>
        <v xml:space="preserve">Jude  Jenkins </v>
      </c>
      <c r="I9" s="19" t="str">
        <f t="shared" si="10"/>
        <v xml:space="preserve">St George's School </v>
      </c>
      <c r="J9" s="269">
        <v>581</v>
      </c>
      <c r="K9" s="270">
        <v>28.68</v>
      </c>
      <c r="L9" s="162" t="str">
        <f t="shared" si="2"/>
        <v xml:space="preserve"> </v>
      </c>
      <c r="M9" s="163" t="str">
        <f t="shared" si="3"/>
        <v xml:space="preserve"> </v>
      </c>
      <c r="N9" s="164" t="str">
        <f t="shared" si="4"/>
        <v xml:space="preserve"> </v>
      </c>
      <c r="O9" s="314">
        <f t="shared" si="6"/>
        <v>7</v>
      </c>
      <c r="P9" s="140">
        <f t="shared" si="7"/>
        <v>28.68</v>
      </c>
      <c r="Q9" s="81" t="str">
        <f t="shared" si="5"/>
        <v xml:space="preserve">Jude  Jenkins </v>
      </c>
      <c r="R9" s="81" t="str">
        <f t="shared" si="5"/>
        <v xml:space="preserve">St George's School </v>
      </c>
      <c r="S9" s="60">
        <f t="shared" si="8"/>
        <v>581</v>
      </c>
      <c r="T9" s="404"/>
      <c r="U9" s="455"/>
      <c r="V9" s="456"/>
      <c r="W9" s="457"/>
      <c r="X9" s="403"/>
      <c r="Y9" s="269">
        <v>525</v>
      </c>
      <c r="Z9" s="292" t="s">
        <v>248</v>
      </c>
      <c r="AA9" s="269" t="s">
        <v>87</v>
      </c>
    </row>
    <row r="10" spans="1:27" ht="9.9499999999999993" customHeight="1" x14ac:dyDescent="0.25">
      <c r="A10" s="403"/>
      <c r="B10" s="403"/>
      <c r="C10" s="407"/>
      <c r="D10" s="408"/>
      <c r="E10" s="476"/>
      <c r="F10" s="477"/>
      <c r="G10" s="477"/>
      <c r="H10" s="31" t="str">
        <f t="shared" si="9"/>
        <v>Aaron Wall</v>
      </c>
      <c r="I10" s="18" t="str">
        <f t="shared" si="10"/>
        <v>The Adeyfield Academy</v>
      </c>
      <c r="J10" s="269">
        <v>643</v>
      </c>
      <c r="K10" s="270">
        <v>16.3</v>
      </c>
      <c r="L10" s="162" t="str">
        <f t="shared" si="2"/>
        <v xml:space="preserve"> </v>
      </c>
      <c r="M10" s="163" t="str">
        <f t="shared" si="3"/>
        <v xml:space="preserve"> </v>
      </c>
      <c r="N10" s="164" t="str">
        <f t="shared" si="4"/>
        <v xml:space="preserve"> </v>
      </c>
      <c r="O10" s="314">
        <f t="shared" si="6"/>
        <v>8</v>
      </c>
      <c r="P10" s="140">
        <f t="shared" si="7"/>
        <v>16.3</v>
      </c>
      <c r="Q10" s="81" t="str">
        <f t="shared" si="5"/>
        <v>Aaron Wall</v>
      </c>
      <c r="R10" s="81" t="str">
        <f t="shared" si="5"/>
        <v>The Adeyfield Academy</v>
      </c>
      <c r="S10" s="60">
        <f t="shared" si="8"/>
        <v>643</v>
      </c>
      <c r="T10" s="404"/>
      <c r="U10" s="367" t="s">
        <v>70</v>
      </c>
      <c r="V10" s="368"/>
      <c r="W10" s="369"/>
      <c r="X10" s="403"/>
      <c r="Y10" s="269">
        <v>567</v>
      </c>
      <c r="Z10" s="291" t="s">
        <v>249</v>
      </c>
      <c r="AA10" s="269" t="s">
        <v>250</v>
      </c>
    </row>
    <row r="11" spans="1:27" ht="9.9499999999999993" customHeight="1" x14ac:dyDescent="0.25">
      <c r="A11" s="403"/>
      <c r="B11" s="403"/>
      <c r="C11" s="407"/>
      <c r="D11" s="408"/>
      <c r="E11" s="476"/>
      <c r="F11" s="477"/>
      <c r="G11" s="477"/>
      <c r="H11" s="31" t="str">
        <f t="shared" si="9"/>
        <v/>
      </c>
      <c r="I11" s="18" t="str">
        <f t="shared" si="10"/>
        <v/>
      </c>
      <c r="J11" s="269"/>
      <c r="K11" s="270"/>
      <c r="L11" s="162" t="str">
        <f t="shared" si="2"/>
        <v xml:space="preserve"> </v>
      </c>
      <c r="M11" s="163" t="str">
        <f t="shared" si="3"/>
        <v xml:space="preserve"> </v>
      </c>
      <c r="N11" s="164" t="str">
        <f t="shared" si="4"/>
        <v xml:space="preserve"> </v>
      </c>
      <c r="O11" s="314" t="str">
        <f t="shared" si="6"/>
        <v>No Thrower</v>
      </c>
      <c r="P11" s="140">
        <f t="shared" si="7"/>
        <v>0</v>
      </c>
      <c r="Q11" s="81" t="str">
        <f t="shared" si="5"/>
        <v/>
      </c>
      <c r="R11" s="81" t="str">
        <f t="shared" si="5"/>
        <v/>
      </c>
      <c r="S11" s="60">
        <f t="shared" si="8"/>
        <v>0</v>
      </c>
      <c r="T11" s="404"/>
      <c r="U11" s="370"/>
      <c r="V11" s="371"/>
      <c r="W11" s="372"/>
      <c r="X11" s="403"/>
      <c r="Y11" s="269">
        <v>574</v>
      </c>
      <c r="Z11" s="291" t="s">
        <v>251</v>
      </c>
      <c r="AA11" s="269" t="s">
        <v>88</v>
      </c>
    </row>
    <row r="12" spans="1:27" ht="9.9499999999999993" customHeight="1" x14ac:dyDescent="0.25">
      <c r="A12" s="403"/>
      <c r="B12" s="403"/>
      <c r="C12" s="407"/>
      <c r="D12" s="408"/>
      <c r="E12" s="476"/>
      <c r="F12" s="477"/>
      <c r="G12" s="477"/>
      <c r="H12" s="31" t="str">
        <f t="shared" si="9"/>
        <v/>
      </c>
      <c r="I12" s="18" t="str">
        <f t="shared" si="10"/>
        <v/>
      </c>
      <c r="J12" s="269"/>
      <c r="K12" s="270"/>
      <c r="L12" s="162" t="str">
        <f t="shared" si="2"/>
        <v xml:space="preserve"> </v>
      </c>
      <c r="M12" s="163" t="str">
        <f t="shared" si="3"/>
        <v xml:space="preserve"> </v>
      </c>
      <c r="N12" s="164" t="str">
        <f t="shared" si="4"/>
        <v xml:space="preserve"> </v>
      </c>
      <c r="O12" s="314" t="str">
        <f t="shared" si="6"/>
        <v>No Thrower</v>
      </c>
      <c r="P12" s="140">
        <f t="shared" si="7"/>
        <v>0</v>
      </c>
      <c r="Q12" s="81" t="str">
        <f t="shared" si="5"/>
        <v/>
      </c>
      <c r="R12" s="81" t="str">
        <f t="shared" si="5"/>
        <v/>
      </c>
      <c r="S12" s="60">
        <f t="shared" si="8"/>
        <v>0</v>
      </c>
      <c r="T12" s="404"/>
      <c r="U12" s="373"/>
      <c r="V12" s="374"/>
      <c r="W12" s="375"/>
      <c r="X12" s="403"/>
      <c r="Y12" s="269">
        <v>581</v>
      </c>
      <c r="Z12" s="291" t="s">
        <v>252</v>
      </c>
      <c r="AA12" s="269" t="s">
        <v>88</v>
      </c>
    </row>
    <row r="13" spans="1:27" ht="9.9499999999999993" customHeight="1" x14ac:dyDescent="0.25">
      <c r="A13" s="403"/>
      <c r="B13" s="403"/>
      <c r="C13" s="407"/>
      <c r="D13" s="408"/>
      <c r="E13" s="476"/>
      <c r="F13" s="477"/>
      <c r="G13" s="477"/>
      <c r="H13" s="31" t="str">
        <f t="shared" si="9"/>
        <v/>
      </c>
      <c r="I13" s="18" t="str">
        <f t="shared" si="10"/>
        <v/>
      </c>
      <c r="J13" s="269"/>
      <c r="K13" s="270"/>
      <c r="L13" s="162" t="str">
        <f t="shared" si="2"/>
        <v xml:space="preserve"> </v>
      </c>
      <c r="M13" s="163" t="str">
        <f t="shared" si="3"/>
        <v xml:space="preserve"> </v>
      </c>
      <c r="N13" s="164" t="str">
        <f t="shared" si="4"/>
        <v xml:space="preserve"> </v>
      </c>
      <c r="O13" s="314" t="str">
        <f t="shared" si="6"/>
        <v>No Thrower</v>
      </c>
      <c r="P13" s="140">
        <f t="shared" si="7"/>
        <v>0</v>
      </c>
      <c r="Q13" s="81" t="str">
        <f t="shared" si="5"/>
        <v/>
      </c>
      <c r="R13" s="81" t="str">
        <f t="shared" si="5"/>
        <v/>
      </c>
      <c r="S13" s="60">
        <f t="shared" si="8"/>
        <v>0</v>
      </c>
      <c r="T13" s="404"/>
      <c r="U13" s="367" t="s">
        <v>71</v>
      </c>
      <c r="V13" s="368"/>
      <c r="W13" s="369"/>
      <c r="X13" s="403"/>
      <c r="Y13" s="269">
        <v>643</v>
      </c>
      <c r="Z13" s="291" t="s">
        <v>240</v>
      </c>
      <c r="AA13" s="269" t="s">
        <v>43</v>
      </c>
    </row>
    <row r="14" spans="1:27" ht="9.9499999999999993" customHeight="1" x14ac:dyDescent="0.25">
      <c r="A14" s="403"/>
      <c r="B14" s="403"/>
      <c r="C14" s="407"/>
      <c r="D14" s="408"/>
      <c r="E14" s="476"/>
      <c r="F14" s="477"/>
      <c r="G14" s="477"/>
      <c r="H14" s="31" t="str">
        <f t="shared" si="9"/>
        <v/>
      </c>
      <c r="I14" s="18" t="str">
        <f t="shared" si="10"/>
        <v/>
      </c>
      <c r="J14" s="269"/>
      <c r="K14" s="270"/>
      <c r="L14" s="162" t="str">
        <f t="shared" si="2"/>
        <v xml:space="preserve"> </v>
      </c>
      <c r="M14" s="163" t="str">
        <f t="shared" si="3"/>
        <v xml:space="preserve"> </v>
      </c>
      <c r="N14" s="164" t="str">
        <f t="shared" si="4"/>
        <v xml:space="preserve"> </v>
      </c>
      <c r="O14" s="314" t="str">
        <f t="shared" si="6"/>
        <v>No Thrower</v>
      </c>
      <c r="P14" s="140">
        <f t="shared" si="7"/>
        <v>0</v>
      </c>
      <c r="Q14" s="81" t="str">
        <f t="shared" si="5"/>
        <v/>
      </c>
      <c r="R14" s="81" t="str">
        <f t="shared" si="5"/>
        <v/>
      </c>
      <c r="S14" s="60">
        <f t="shared" si="8"/>
        <v>0</v>
      </c>
      <c r="T14" s="404"/>
      <c r="U14" s="370"/>
      <c r="V14" s="371"/>
      <c r="W14" s="372"/>
      <c r="X14" s="403"/>
      <c r="Y14" s="269">
        <v>674</v>
      </c>
      <c r="Z14" s="291" t="s">
        <v>241</v>
      </c>
      <c r="AA14" s="269" t="s">
        <v>43</v>
      </c>
    </row>
    <row r="15" spans="1:27" ht="9.9499999999999993" customHeight="1" x14ac:dyDescent="0.25">
      <c r="A15" s="403"/>
      <c r="B15" s="403"/>
      <c r="C15" s="407"/>
      <c r="D15" s="408"/>
      <c r="E15" s="476"/>
      <c r="F15" s="477"/>
      <c r="G15" s="477"/>
      <c r="H15" s="31" t="str">
        <f t="shared" si="9"/>
        <v/>
      </c>
      <c r="I15" s="18" t="str">
        <f t="shared" si="10"/>
        <v/>
      </c>
      <c r="J15" s="269"/>
      <c r="K15" s="270"/>
      <c r="L15" s="162" t="str">
        <f t="shared" si="2"/>
        <v xml:space="preserve"> </v>
      </c>
      <c r="M15" s="163" t="str">
        <f t="shared" si="3"/>
        <v xml:space="preserve"> </v>
      </c>
      <c r="N15" s="164" t="str">
        <f t="shared" si="4"/>
        <v xml:space="preserve"> </v>
      </c>
      <c r="O15" s="314" t="str">
        <f t="shared" si="6"/>
        <v>No Thrower</v>
      </c>
      <c r="P15" s="140">
        <f t="shared" si="7"/>
        <v>0</v>
      </c>
      <c r="Q15" s="81" t="str">
        <f t="shared" si="5"/>
        <v/>
      </c>
      <c r="R15" s="81" t="str">
        <f t="shared" si="5"/>
        <v/>
      </c>
      <c r="S15" s="60">
        <f t="shared" si="8"/>
        <v>0</v>
      </c>
      <c r="T15" s="404"/>
      <c r="U15" s="373"/>
      <c r="V15" s="374"/>
      <c r="W15" s="375"/>
      <c r="X15" s="403"/>
      <c r="Y15" s="269">
        <v>692</v>
      </c>
      <c r="Z15" s="277" t="s">
        <v>154</v>
      </c>
      <c r="AA15" s="269" t="s">
        <v>53</v>
      </c>
    </row>
    <row r="16" spans="1:27" ht="9.9499999999999993" customHeight="1" x14ac:dyDescent="0.25">
      <c r="A16" s="403"/>
      <c r="B16" s="403"/>
      <c r="C16" s="407"/>
      <c r="D16" s="408"/>
      <c r="E16" s="476"/>
      <c r="F16" s="477"/>
      <c r="G16" s="477"/>
      <c r="H16" s="33" t="str">
        <f t="shared" si="9"/>
        <v/>
      </c>
      <c r="I16" s="207" t="str">
        <f t="shared" si="10"/>
        <v/>
      </c>
      <c r="J16" s="269"/>
      <c r="K16" s="270"/>
      <c r="L16" s="162" t="str">
        <f t="shared" si="2"/>
        <v xml:space="preserve"> </v>
      </c>
      <c r="M16" s="163" t="str">
        <f t="shared" si="3"/>
        <v xml:space="preserve"> </v>
      </c>
      <c r="N16" s="164" t="str">
        <f t="shared" si="4"/>
        <v xml:space="preserve"> </v>
      </c>
      <c r="O16" s="314" t="str">
        <f t="shared" si="6"/>
        <v>No Thrower</v>
      </c>
      <c r="P16" s="140">
        <f t="shared" si="7"/>
        <v>0</v>
      </c>
      <c r="Q16" s="81" t="str">
        <f t="shared" si="5"/>
        <v/>
      </c>
      <c r="R16" s="81" t="str">
        <f t="shared" si="5"/>
        <v/>
      </c>
      <c r="S16" s="60">
        <f t="shared" si="8"/>
        <v>0</v>
      </c>
      <c r="T16" s="404"/>
      <c r="U16" s="367"/>
      <c r="V16" s="368"/>
      <c r="W16" s="369"/>
      <c r="X16" s="403"/>
      <c r="Y16" s="269"/>
      <c r="Z16" s="277"/>
      <c r="AA16" s="269"/>
    </row>
    <row r="17" spans="1:27" ht="9.9499999999999993" customHeight="1" x14ac:dyDescent="0.25">
      <c r="A17" s="403"/>
      <c r="B17" s="403"/>
      <c r="C17" s="407"/>
      <c r="D17" s="408"/>
      <c r="E17" s="476"/>
      <c r="F17" s="477"/>
      <c r="G17" s="477"/>
      <c r="H17" s="5" t="str">
        <f t="shared" si="9"/>
        <v/>
      </c>
      <c r="I17" s="8" t="str">
        <f t="shared" si="10"/>
        <v/>
      </c>
      <c r="J17" s="271"/>
      <c r="K17" s="270"/>
      <c r="L17" s="162" t="str">
        <f t="shared" si="2"/>
        <v xml:space="preserve"> </v>
      </c>
      <c r="M17" s="163" t="str">
        <f t="shared" si="3"/>
        <v xml:space="preserve"> </v>
      </c>
      <c r="N17" s="164" t="str">
        <f t="shared" si="4"/>
        <v xml:space="preserve"> </v>
      </c>
      <c r="O17" s="314" t="str">
        <f t="shared" si="6"/>
        <v>No Thrower</v>
      </c>
      <c r="P17" s="140">
        <f t="shared" si="7"/>
        <v>0</v>
      </c>
      <c r="Q17" s="81" t="str">
        <f t="shared" si="5"/>
        <v/>
      </c>
      <c r="R17" s="81" t="str">
        <f t="shared" si="5"/>
        <v/>
      </c>
      <c r="S17" s="60">
        <f t="shared" si="8"/>
        <v>0</v>
      </c>
      <c r="T17" s="404"/>
      <c r="U17" s="370"/>
      <c r="V17" s="371"/>
      <c r="W17" s="372"/>
      <c r="X17" s="403"/>
      <c r="Y17" s="276"/>
      <c r="Z17" s="277"/>
      <c r="AA17" s="278"/>
    </row>
    <row r="18" spans="1:27" ht="9.9499999999999993" customHeight="1" x14ac:dyDescent="0.25">
      <c r="A18" s="403"/>
      <c r="B18" s="403"/>
      <c r="C18" s="407"/>
      <c r="D18" s="408"/>
      <c r="E18" s="476"/>
      <c r="F18" s="477"/>
      <c r="G18" s="477"/>
      <c r="H18" s="5" t="str">
        <f t="shared" si="9"/>
        <v/>
      </c>
      <c r="I18" s="8" t="str">
        <f t="shared" si="10"/>
        <v/>
      </c>
      <c r="J18" s="271"/>
      <c r="K18" s="270"/>
      <c r="L18" s="162" t="str">
        <f t="shared" si="2"/>
        <v xml:space="preserve"> </v>
      </c>
      <c r="M18" s="163" t="str">
        <f t="shared" si="3"/>
        <v xml:space="preserve"> </v>
      </c>
      <c r="N18" s="164" t="str">
        <f t="shared" si="4"/>
        <v xml:space="preserve"> </v>
      </c>
      <c r="O18" s="314" t="str">
        <f t="shared" si="6"/>
        <v>No Thrower</v>
      </c>
      <c r="P18" s="140">
        <f t="shared" si="7"/>
        <v>0</v>
      </c>
      <c r="Q18" s="81" t="str">
        <f t="shared" si="5"/>
        <v/>
      </c>
      <c r="R18" s="81" t="str">
        <f t="shared" si="5"/>
        <v/>
      </c>
      <c r="S18" s="60">
        <f t="shared" si="8"/>
        <v>0</v>
      </c>
      <c r="T18" s="404"/>
      <c r="U18" s="373"/>
      <c r="V18" s="374"/>
      <c r="W18" s="375"/>
      <c r="X18" s="403"/>
      <c r="Y18" s="276"/>
      <c r="Z18" s="277"/>
      <c r="AA18" s="278"/>
    </row>
    <row r="19" spans="1:27" ht="9.9499999999999993" customHeight="1" x14ac:dyDescent="0.25">
      <c r="A19" s="403"/>
      <c r="B19" s="403"/>
      <c r="C19" s="407"/>
      <c r="D19" s="408"/>
      <c r="E19" s="476"/>
      <c r="F19" s="477"/>
      <c r="G19" s="477"/>
      <c r="H19" s="32" t="str">
        <f t="shared" si="9"/>
        <v/>
      </c>
      <c r="I19" s="19" t="str">
        <f t="shared" si="10"/>
        <v/>
      </c>
      <c r="J19" s="269"/>
      <c r="K19" s="270"/>
      <c r="L19" s="162" t="str">
        <f t="shared" si="2"/>
        <v xml:space="preserve"> </v>
      </c>
      <c r="M19" s="163" t="str">
        <f t="shared" si="3"/>
        <v xml:space="preserve"> </v>
      </c>
      <c r="N19" s="164" t="str">
        <f t="shared" si="4"/>
        <v xml:space="preserve"> </v>
      </c>
      <c r="O19" s="314" t="str">
        <f t="shared" si="6"/>
        <v>No Thrower</v>
      </c>
      <c r="P19" s="140">
        <f t="shared" si="7"/>
        <v>0</v>
      </c>
      <c r="Q19" s="81" t="str">
        <f t="shared" si="5"/>
        <v/>
      </c>
      <c r="R19" s="81" t="str">
        <f t="shared" si="5"/>
        <v/>
      </c>
      <c r="S19" s="60">
        <f t="shared" si="8"/>
        <v>0</v>
      </c>
      <c r="T19" s="404"/>
      <c r="U19" s="367"/>
      <c r="V19" s="368"/>
      <c r="W19" s="369"/>
      <c r="X19" s="403"/>
      <c r="Y19" s="276"/>
      <c r="Z19" s="277"/>
      <c r="AA19" s="278"/>
    </row>
    <row r="20" spans="1:27" ht="9.9499999999999993" customHeight="1" x14ac:dyDescent="0.25">
      <c r="A20" s="403"/>
      <c r="B20" s="403"/>
      <c r="C20" s="407"/>
      <c r="D20" s="408"/>
      <c r="E20" s="476"/>
      <c r="F20" s="477"/>
      <c r="G20" s="477"/>
      <c r="H20" s="31" t="str">
        <f t="shared" si="9"/>
        <v/>
      </c>
      <c r="I20" s="18" t="str">
        <f t="shared" si="10"/>
        <v/>
      </c>
      <c r="J20" s="269"/>
      <c r="K20" s="270"/>
      <c r="L20" s="162" t="str">
        <f t="shared" si="2"/>
        <v xml:space="preserve"> </v>
      </c>
      <c r="M20" s="163" t="str">
        <f t="shared" si="3"/>
        <v xml:space="preserve"> </v>
      </c>
      <c r="N20" s="164" t="str">
        <f t="shared" si="4"/>
        <v xml:space="preserve"> </v>
      </c>
      <c r="O20" s="314" t="str">
        <f t="shared" si="6"/>
        <v>No Thrower</v>
      </c>
      <c r="P20" s="140">
        <f t="shared" si="7"/>
        <v>0</v>
      </c>
      <c r="Q20" s="81" t="str">
        <f t="shared" si="5"/>
        <v/>
      </c>
      <c r="R20" s="81" t="str">
        <f t="shared" si="5"/>
        <v/>
      </c>
      <c r="S20" s="60">
        <f t="shared" si="8"/>
        <v>0</v>
      </c>
      <c r="T20" s="404"/>
      <c r="U20" s="370"/>
      <c r="V20" s="371"/>
      <c r="W20" s="372"/>
      <c r="X20" s="403"/>
      <c r="Y20" s="276"/>
      <c r="Z20" s="277"/>
      <c r="AA20" s="278"/>
    </row>
    <row r="21" spans="1:27" ht="9.9499999999999993" customHeight="1" x14ac:dyDescent="0.25">
      <c r="A21" s="403"/>
      <c r="B21" s="403"/>
      <c r="C21" s="407"/>
      <c r="D21" s="408"/>
      <c r="E21" s="476"/>
      <c r="F21" s="477"/>
      <c r="G21" s="477"/>
      <c r="H21" s="32" t="str">
        <f t="shared" si="9"/>
        <v/>
      </c>
      <c r="I21" s="19" t="str">
        <f t="shared" si="10"/>
        <v/>
      </c>
      <c r="J21" s="269"/>
      <c r="K21" s="270"/>
      <c r="L21" s="162" t="str">
        <f t="shared" si="2"/>
        <v xml:space="preserve"> </v>
      </c>
      <c r="M21" s="163" t="str">
        <f t="shared" si="3"/>
        <v xml:space="preserve"> </v>
      </c>
      <c r="N21" s="164" t="str">
        <f t="shared" si="4"/>
        <v xml:space="preserve"> </v>
      </c>
      <c r="O21" s="314" t="str">
        <f t="shared" si="6"/>
        <v>No Thrower</v>
      </c>
      <c r="P21" s="140">
        <f t="shared" si="7"/>
        <v>0</v>
      </c>
      <c r="Q21" s="81" t="str">
        <f t="shared" si="5"/>
        <v/>
      </c>
      <c r="R21" s="81" t="str">
        <f t="shared" si="5"/>
        <v/>
      </c>
      <c r="S21" s="60">
        <f t="shared" si="8"/>
        <v>0</v>
      </c>
      <c r="T21" s="404"/>
      <c r="U21" s="373"/>
      <c r="V21" s="374"/>
      <c r="W21" s="375"/>
      <c r="X21" s="403"/>
      <c r="Y21" s="276"/>
      <c r="Z21" s="277"/>
      <c r="AA21" s="278"/>
    </row>
    <row r="22" spans="1:27" ht="9.9499999999999993" customHeight="1" x14ac:dyDescent="0.25">
      <c r="A22" s="403"/>
      <c r="B22" s="403"/>
      <c r="C22" s="407"/>
      <c r="D22" s="408"/>
      <c r="E22" s="476"/>
      <c r="F22" s="477"/>
      <c r="G22" s="477"/>
      <c r="H22" s="32" t="str">
        <f t="shared" si="9"/>
        <v/>
      </c>
      <c r="I22" s="19" t="str">
        <f t="shared" si="10"/>
        <v/>
      </c>
      <c r="J22" s="269"/>
      <c r="K22" s="270"/>
      <c r="L22" s="162" t="str">
        <f t="shared" si="2"/>
        <v xml:space="preserve"> </v>
      </c>
      <c r="M22" s="163" t="str">
        <f t="shared" si="3"/>
        <v xml:space="preserve"> </v>
      </c>
      <c r="N22" s="164" t="str">
        <f t="shared" si="4"/>
        <v xml:space="preserve"> </v>
      </c>
      <c r="O22" s="314" t="str">
        <f t="shared" si="6"/>
        <v>No Thrower</v>
      </c>
      <c r="P22" s="140">
        <f t="shared" si="7"/>
        <v>0</v>
      </c>
      <c r="Q22" s="81" t="str">
        <f t="shared" si="5"/>
        <v/>
      </c>
      <c r="R22" s="81" t="str">
        <f t="shared" si="5"/>
        <v/>
      </c>
      <c r="S22" s="60">
        <f t="shared" si="8"/>
        <v>0</v>
      </c>
      <c r="T22" s="404"/>
      <c r="U22" s="376"/>
      <c r="V22" s="377"/>
      <c r="W22" s="378"/>
      <c r="X22" s="403"/>
      <c r="Y22" s="276"/>
      <c r="Z22" s="277"/>
      <c r="AA22" s="278"/>
    </row>
    <row r="23" spans="1:27" ht="9.9499999999999993" customHeight="1" x14ac:dyDescent="0.25">
      <c r="A23" s="403"/>
      <c r="B23" s="403"/>
      <c r="C23" s="407"/>
      <c r="D23" s="408"/>
      <c r="E23" s="476"/>
      <c r="F23" s="477"/>
      <c r="G23" s="477"/>
      <c r="H23" s="31" t="str">
        <f t="shared" si="9"/>
        <v/>
      </c>
      <c r="I23" s="18" t="str">
        <f t="shared" si="10"/>
        <v/>
      </c>
      <c r="J23" s="269"/>
      <c r="K23" s="270"/>
      <c r="L23" s="162" t="str">
        <f t="shared" si="2"/>
        <v xml:space="preserve"> </v>
      </c>
      <c r="M23" s="163" t="str">
        <f t="shared" si="3"/>
        <v xml:space="preserve"> </v>
      </c>
      <c r="N23" s="164" t="str">
        <f t="shared" si="4"/>
        <v xml:space="preserve"> </v>
      </c>
      <c r="O23" s="314" t="str">
        <f t="shared" si="6"/>
        <v>No Thrower</v>
      </c>
      <c r="P23" s="140">
        <f t="shared" si="7"/>
        <v>0</v>
      </c>
      <c r="Q23" s="81" t="str">
        <f t="shared" si="5"/>
        <v/>
      </c>
      <c r="R23" s="81" t="str">
        <f t="shared" si="5"/>
        <v/>
      </c>
      <c r="S23" s="60">
        <f t="shared" si="8"/>
        <v>0</v>
      </c>
      <c r="T23" s="404"/>
      <c r="U23" s="379"/>
      <c r="V23" s="380"/>
      <c r="W23" s="381"/>
      <c r="X23" s="403"/>
      <c r="Y23" s="276"/>
      <c r="Z23" s="277"/>
      <c r="AA23" s="278"/>
    </row>
    <row r="24" spans="1:27" ht="9.9499999999999993" customHeight="1" x14ac:dyDescent="0.25">
      <c r="A24" s="403"/>
      <c r="B24" s="403"/>
      <c r="C24" s="407"/>
      <c r="D24" s="408"/>
      <c r="E24" s="476"/>
      <c r="F24" s="477"/>
      <c r="G24" s="477"/>
      <c r="H24" s="31" t="str">
        <f t="shared" si="9"/>
        <v/>
      </c>
      <c r="I24" s="18" t="str">
        <f t="shared" si="10"/>
        <v/>
      </c>
      <c r="J24" s="269"/>
      <c r="K24" s="270"/>
      <c r="L24" s="162" t="str">
        <f t="shared" si="2"/>
        <v xml:space="preserve"> </v>
      </c>
      <c r="M24" s="163" t="str">
        <f t="shared" si="3"/>
        <v xml:space="preserve"> </v>
      </c>
      <c r="N24" s="164" t="str">
        <f t="shared" si="4"/>
        <v xml:space="preserve"> </v>
      </c>
      <c r="O24" s="314" t="str">
        <f t="shared" si="6"/>
        <v>No Thrower</v>
      </c>
      <c r="P24" s="140">
        <f t="shared" si="7"/>
        <v>0</v>
      </c>
      <c r="Q24" s="81" t="str">
        <f t="shared" si="5"/>
        <v/>
      </c>
      <c r="R24" s="81" t="str">
        <f t="shared" si="5"/>
        <v/>
      </c>
      <c r="S24" s="60">
        <f t="shared" si="8"/>
        <v>0</v>
      </c>
      <c r="T24" s="404"/>
      <c r="U24" s="382"/>
      <c r="V24" s="383"/>
      <c r="W24" s="384"/>
      <c r="X24" s="403"/>
      <c r="Y24" s="276"/>
      <c r="Z24" s="277"/>
      <c r="AA24" s="278"/>
    </row>
    <row r="25" spans="1:27" ht="9.9499999999999993" customHeight="1" x14ac:dyDescent="0.25">
      <c r="A25" s="403"/>
      <c r="B25" s="403"/>
      <c r="C25" s="407"/>
      <c r="D25" s="408"/>
      <c r="E25" s="476"/>
      <c r="F25" s="477"/>
      <c r="G25" s="477"/>
      <c r="H25" s="5" t="str">
        <f t="shared" si="9"/>
        <v/>
      </c>
      <c r="I25" s="8" t="str">
        <f t="shared" si="10"/>
        <v/>
      </c>
      <c r="J25" s="271"/>
      <c r="K25" s="270"/>
      <c r="L25" s="162" t="str">
        <f t="shared" si="2"/>
        <v xml:space="preserve"> </v>
      </c>
      <c r="M25" s="163" t="str">
        <f t="shared" si="3"/>
        <v xml:space="preserve"> </v>
      </c>
      <c r="N25" s="164" t="str">
        <f t="shared" si="4"/>
        <v xml:space="preserve"> </v>
      </c>
      <c r="O25" s="314" t="str">
        <f t="shared" si="6"/>
        <v>No Thrower</v>
      </c>
      <c r="P25" s="140">
        <f t="shared" si="7"/>
        <v>0</v>
      </c>
      <c r="Q25" s="81" t="str">
        <f t="shared" si="5"/>
        <v/>
      </c>
      <c r="R25" s="81" t="str">
        <f t="shared" si="5"/>
        <v/>
      </c>
      <c r="S25" s="60">
        <f t="shared" si="8"/>
        <v>0</v>
      </c>
      <c r="T25" s="404"/>
      <c r="U25" s="446"/>
      <c r="V25" s="447"/>
      <c r="W25" s="448"/>
      <c r="X25" s="403"/>
      <c r="Y25" s="276"/>
      <c r="Z25" s="277"/>
      <c r="AA25" s="278"/>
    </row>
    <row r="26" spans="1:27" ht="9.9499999999999993" customHeight="1" x14ac:dyDescent="0.25">
      <c r="A26" s="403"/>
      <c r="B26" s="403"/>
      <c r="C26" s="407"/>
      <c r="D26" s="408"/>
      <c r="E26" s="476"/>
      <c r="F26" s="477"/>
      <c r="G26" s="477"/>
      <c r="H26" s="5" t="str">
        <f t="shared" si="9"/>
        <v/>
      </c>
      <c r="I26" s="8" t="str">
        <f t="shared" si="10"/>
        <v/>
      </c>
      <c r="J26" s="271"/>
      <c r="K26" s="270"/>
      <c r="L26" s="162" t="str">
        <f t="shared" si="2"/>
        <v xml:space="preserve"> </v>
      </c>
      <c r="M26" s="163" t="str">
        <f t="shared" si="3"/>
        <v xml:space="preserve"> </v>
      </c>
      <c r="N26" s="164" t="str">
        <f t="shared" si="4"/>
        <v xml:space="preserve"> </v>
      </c>
      <c r="O26" s="314" t="str">
        <f t="shared" si="6"/>
        <v>No Thrower</v>
      </c>
      <c r="P26" s="140">
        <f t="shared" si="7"/>
        <v>0</v>
      </c>
      <c r="Q26" s="81" t="str">
        <f t="shared" si="5"/>
        <v/>
      </c>
      <c r="R26" s="81" t="str">
        <f t="shared" si="5"/>
        <v/>
      </c>
      <c r="S26" s="60">
        <f t="shared" si="8"/>
        <v>0</v>
      </c>
      <c r="T26" s="404"/>
      <c r="U26" s="446"/>
      <c r="V26" s="447"/>
      <c r="W26" s="448"/>
      <c r="X26" s="403"/>
      <c r="Y26" s="276"/>
      <c r="Z26" s="277"/>
      <c r="AA26" s="278"/>
    </row>
    <row r="27" spans="1:27" ht="9.9499999999999993" customHeight="1" x14ac:dyDescent="0.25">
      <c r="A27" s="403"/>
      <c r="B27" s="403"/>
      <c r="C27" s="407"/>
      <c r="D27" s="408"/>
      <c r="E27" s="476"/>
      <c r="F27" s="477"/>
      <c r="G27" s="477"/>
      <c r="H27" s="31" t="str">
        <f t="shared" si="9"/>
        <v/>
      </c>
      <c r="I27" s="18" t="str">
        <f t="shared" si="10"/>
        <v/>
      </c>
      <c r="J27" s="269"/>
      <c r="K27" s="270"/>
      <c r="L27" s="162" t="str">
        <f t="shared" si="2"/>
        <v xml:space="preserve"> </v>
      </c>
      <c r="M27" s="163" t="str">
        <f t="shared" si="3"/>
        <v xml:space="preserve"> </v>
      </c>
      <c r="N27" s="164" t="str">
        <f t="shared" si="4"/>
        <v xml:space="preserve"> </v>
      </c>
      <c r="O27" s="314" t="str">
        <f t="shared" si="6"/>
        <v>No Thrower</v>
      </c>
      <c r="P27" s="140">
        <f t="shared" si="7"/>
        <v>0</v>
      </c>
      <c r="Q27" s="81" t="str">
        <f t="shared" si="5"/>
        <v/>
      </c>
      <c r="R27" s="81" t="str">
        <f t="shared" si="5"/>
        <v/>
      </c>
      <c r="S27" s="60">
        <f t="shared" si="8"/>
        <v>0</v>
      </c>
      <c r="T27" s="404"/>
      <c r="U27" s="446"/>
      <c r="V27" s="447"/>
      <c r="W27" s="448"/>
      <c r="X27" s="403"/>
      <c r="Y27" s="276"/>
      <c r="Z27" s="277"/>
      <c r="AA27" s="278"/>
    </row>
    <row r="28" spans="1:27" ht="9.9499999999999993" customHeight="1" x14ac:dyDescent="0.25">
      <c r="A28" s="403"/>
      <c r="B28" s="403"/>
      <c r="C28" s="407"/>
      <c r="D28" s="408"/>
      <c r="E28" s="476"/>
      <c r="F28" s="477"/>
      <c r="G28" s="477"/>
      <c r="H28" s="31" t="str">
        <f t="shared" si="9"/>
        <v/>
      </c>
      <c r="I28" s="18" t="str">
        <f t="shared" si="10"/>
        <v/>
      </c>
      <c r="J28" s="269"/>
      <c r="K28" s="270"/>
      <c r="L28" s="162" t="str">
        <f t="shared" si="2"/>
        <v xml:space="preserve"> </v>
      </c>
      <c r="M28" s="163" t="str">
        <f t="shared" si="3"/>
        <v xml:space="preserve"> </v>
      </c>
      <c r="N28" s="164" t="str">
        <f t="shared" si="4"/>
        <v xml:space="preserve"> </v>
      </c>
      <c r="O28" s="314" t="str">
        <f t="shared" si="6"/>
        <v>No Thrower</v>
      </c>
      <c r="P28" s="140">
        <f t="shared" si="7"/>
        <v>0</v>
      </c>
      <c r="Q28" s="81" t="str">
        <f t="shared" si="5"/>
        <v/>
      </c>
      <c r="R28" s="81" t="str">
        <f t="shared" si="5"/>
        <v/>
      </c>
      <c r="S28" s="60">
        <f t="shared" si="8"/>
        <v>0</v>
      </c>
      <c r="T28" s="404"/>
      <c r="U28" s="446"/>
      <c r="V28" s="447"/>
      <c r="W28" s="448"/>
      <c r="X28" s="403"/>
      <c r="Y28" s="276"/>
      <c r="Z28" s="277"/>
      <c r="AA28" s="278"/>
    </row>
    <row r="29" spans="1:27" ht="9.9499999999999993" customHeight="1" x14ac:dyDescent="0.25">
      <c r="A29" s="403"/>
      <c r="B29" s="403"/>
      <c r="C29" s="407"/>
      <c r="D29" s="408"/>
      <c r="E29" s="476"/>
      <c r="F29" s="477"/>
      <c r="G29" s="477"/>
      <c r="H29" s="32" t="str">
        <f t="shared" si="9"/>
        <v/>
      </c>
      <c r="I29" s="19" t="str">
        <f t="shared" si="10"/>
        <v/>
      </c>
      <c r="J29" s="269"/>
      <c r="K29" s="270"/>
      <c r="L29" s="162" t="str">
        <f t="shared" si="2"/>
        <v xml:space="preserve"> </v>
      </c>
      <c r="M29" s="163" t="str">
        <f t="shared" si="3"/>
        <v xml:space="preserve"> </v>
      </c>
      <c r="N29" s="164" t="str">
        <f t="shared" si="4"/>
        <v xml:space="preserve"> </v>
      </c>
      <c r="O29" s="314" t="str">
        <f t="shared" si="6"/>
        <v>No Thrower</v>
      </c>
      <c r="P29" s="140">
        <f t="shared" si="7"/>
        <v>0</v>
      </c>
      <c r="Q29" s="81" t="str">
        <f t="shared" si="5"/>
        <v/>
      </c>
      <c r="R29" s="81" t="str">
        <f t="shared" si="5"/>
        <v/>
      </c>
      <c r="S29" s="60">
        <f t="shared" si="8"/>
        <v>0</v>
      </c>
      <c r="T29" s="404"/>
      <c r="U29" s="446"/>
      <c r="V29" s="447"/>
      <c r="W29" s="448"/>
      <c r="X29" s="403"/>
      <c r="Y29" s="276"/>
      <c r="Z29" s="277"/>
      <c r="AA29" s="278"/>
    </row>
    <row r="30" spans="1:27" ht="9.9499999999999993" customHeight="1" thickBot="1" x14ac:dyDescent="0.3">
      <c r="A30" s="403"/>
      <c r="B30" s="403"/>
      <c r="C30" s="407"/>
      <c r="D30" s="408"/>
      <c r="E30" s="476"/>
      <c r="F30" s="477"/>
      <c r="G30" s="477"/>
      <c r="H30" s="31" t="str">
        <f t="shared" si="9"/>
        <v/>
      </c>
      <c r="I30" s="18" t="str">
        <f t="shared" si="10"/>
        <v/>
      </c>
      <c r="J30" s="269"/>
      <c r="K30" s="270"/>
      <c r="L30" s="162" t="str">
        <f t="shared" si="2"/>
        <v xml:space="preserve"> </v>
      </c>
      <c r="M30" s="163" t="str">
        <f t="shared" si="3"/>
        <v xml:space="preserve"> </v>
      </c>
      <c r="N30" s="164" t="str">
        <f t="shared" si="4"/>
        <v xml:space="preserve"> </v>
      </c>
      <c r="O30" s="314" t="str">
        <f t="shared" si="6"/>
        <v>No Thrower</v>
      </c>
      <c r="P30" s="140">
        <f t="shared" si="7"/>
        <v>0</v>
      </c>
      <c r="Q30" s="81" t="str">
        <f t="shared" si="5"/>
        <v/>
      </c>
      <c r="R30" s="81" t="str">
        <f t="shared" si="5"/>
        <v/>
      </c>
      <c r="S30" s="60">
        <f t="shared" si="8"/>
        <v>0</v>
      </c>
      <c r="T30" s="404"/>
      <c r="U30" s="449"/>
      <c r="V30" s="450"/>
      <c r="W30" s="451"/>
      <c r="X30" s="403"/>
      <c r="Y30" s="276"/>
      <c r="Z30" s="277"/>
      <c r="AA30" s="278"/>
    </row>
    <row r="31" spans="1:27" ht="9.9499999999999993" customHeight="1" x14ac:dyDescent="0.25">
      <c r="A31" s="403"/>
      <c r="B31" s="403"/>
      <c r="C31" s="407"/>
      <c r="D31" s="408"/>
      <c r="E31" s="476"/>
      <c r="F31" s="477"/>
      <c r="G31" s="477"/>
      <c r="H31" s="31" t="str">
        <f t="shared" si="9"/>
        <v/>
      </c>
      <c r="I31" s="18" t="str">
        <f t="shared" si="10"/>
        <v/>
      </c>
      <c r="J31" s="269"/>
      <c r="K31" s="270"/>
      <c r="L31" s="162" t="str">
        <f t="shared" si="2"/>
        <v xml:space="preserve"> </v>
      </c>
      <c r="M31" s="163" t="str">
        <f t="shared" si="3"/>
        <v xml:space="preserve"> </v>
      </c>
      <c r="N31" s="164" t="str">
        <f t="shared" si="4"/>
        <v xml:space="preserve"> </v>
      </c>
      <c r="O31" s="314" t="str">
        <f t="shared" si="6"/>
        <v>No Thrower</v>
      </c>
      <c r="P31" s="140">
        <f t="shared" si="7"/>
        <v>0</v>
      </c>
      <c r="Q31" s="81" t="str">
        <f t="shared" si="5"/>
        <v/>
      </c>
      <c r="R31" s="81" t="str">
        <f t="shared" si="5"/>
        <v/>
      </c>
      <c r="S31" s="60">
        <f t="shared" si="8"/>
        <v>0</v>
      </c>
      <c r="T31" s="404"/>
      <c r="U31" s="398"/>
      <c r="V31" s="398"/>
      <c r="W31" s="398"/>
      <c r="X31" s="403"/>
      <c r="Y31" s="276"/>
      <c r="Z31" s="277"/>
      <c r="AA31" s="278"/>
    </row>
    <row r="32" spans="1:27" ht="9.9499999999999993" customHeight="1" x14ac:dyDescent="0.25">
      <c r="A32" s="403"/>
      <c r="B32" s="403"/>
      <c r="C32" s="407"/>
      <c r="D32" s="408"/>
      <c r="E32" s="476"/>
      <c r="F32" s="477"/>
      <c r="G32" s="477"/>
      <c r="H32" s="31" t="str">
        <f t="shared" si="9"/>
        <v/>
      </c>
      <c r="I32" s="18" t="str">
        <f t="shared" si="10"/>
        <v/>
      </c>
      <c r="J32" s="269"/>
      <c r="K32" s="270"/>
      <c r="L32" s="162" t="str">
        <f t="shared" si="2"/>
        <v xml:space="preserve"> </v>
      </c>
      <c r="M32" s="163" t="str">
        <f t="shared" si="3"/>
        <v xml:space="preserve"> </v>
      </c>
      <c r="N32" s="164" t="str">
        <f t="shared" si="4"/>
        <v xml:space="preserve"> </v>
      </c>
      <c r="O32" s="314" t="str">
        <f t="shared" si="6"/>
        <v>No Thrower</v>
      </c>
      <c r="P32" s="140">
        <f t="shared" si="7"/>
        <v>0</v>
      </c>
      <c r="Q32" s="81" t="str">
        <f t="shared" si="5"/>
        <v/>
      </c>
      <c r="R32" s="81" t="str">
        <f t="shared" si="5"/>
        <v/>
      </c>
      <c r="S32" s="60">
        <f t="shared" si="8"/>
        <v>0</v>
      </c>
      <c r="T32" s="404"/>
      <c r="U32" s="401"/>
      <c r="V32" s="401"/>
      <c r="W32" s="401"/>
      <c r="X32" s="403"/>
      <c r="Y32" s="276"/>
      <c r="Z32" s="277"/>
      <c r="AA32" s="278"/>
    </row>
    <row r="33" spans="1:28" ht="9.9499999999999993" customHeight="1" x14ac:dyDescent="0.25">
      <c r="A33" s="403"/>
      <c r="B33" s="403"/>
      <c r="C33" s="407"/>
      <c r="D33" s="408"/>
      <c r="E33" s="476"/>
      <c r="F33" s="477"/>
      <c r="G33" s="477"/>
      <c r="H33" s="32" t="str">
        <f t="shared" si="9"/>
        <v/>
      </c>
      <c r="I33" s="19" t="str">
        <f t="shared" si="10"/>
        <v/>
      </c>
      <c r="J33" s="269"/>
      <c r="K33" s="270"/>
      <c r="L33" s="162" t="str">
        <f t="shared" si="2"/>
        <v xml:space="preserve"> </v>
      </c>
      <c r="M33" s="163" t="str">
        <f t="shared" si="3"/>
        <v xml:space="preserve"> </v>
      </c>
      <c r="N33" s="164" t="str">
        <f t="shared" si="4"/>
        <v xml:space="preserve"> </v>
      </c>
      <c r="O33" s="314" t="str">
        <f t="shared" si="6"/>
        <v>No Thrower</v>
      </c>
      <c r="P33" s="140">
        <f t="shared" si="7"/>
        <v>0</v>
      </c>
      <c r="Q33" s="81" t="str">
        <f t="shared" si="5"/>
        <v/>
      </c>
      <c r="R33" s="81" t="str">
        <f t="shared" si="5"/>
        <v/>
      </c>
      <c r="S33" s="60">
        <f t="shared" si="8"/>
        <v>0</v>
      </c>
      <c r="T33" s="404"/>
      <c r="U33" s="401"/>
      <c r="V33" s="401"/>
      <c r="W33" s="401"/>
      <c r="X33" s="403"/>
      <c r="Y33" s="276"/>
      <c r="Z33" s="277"/>
      <c r="AA33" s="278"/>
    </row>
    <row r="34" spans="1:28" ht="9.9499999999999993" customHeight="1" thickBot="1" x14ac:dyDescent="0.3">
      <c r="A34" s="403"/>
      <c r="B34" s="403"/>
      <c r="C34" s="407"/>
      <c r="D34" s="408"/>
      <c r="E34" s="478"/>
      <c r="F34" s="479"/>
      <c r="G34" s="479"/>
      <c r="H34" s="7" t="str">
        <f t="shared" si="9"/>
        <v/>
      </c>
      <c r="I34" s="9" t="str">
        <f t="shared" si="10"/>
        <v/>
      </c>
      <c r="J34" s="285"/>
      <c r="K34" s="274"/>
      <c r="L34" s="165" t="str">
        <f t="shared" si="2"/>
        <v xml:space="preserve"> </v>
      </c>
      <c r="M34" s="166" t="str">
        <f t="shared" si="3"/>
        <v xml:space="preserve"> </v>
      </c>
      <c r="N34" s="167" t="str">
        <f t="shared" si="4"/>
        <v xml:space="preserve"> </v>
      </c>
      <c r="O34" s="315" t="str">
        <f t="shared" si="6"/>
        <v>No Thrower</v>
      </c>
      <c r="P34" s="141">
        <f t="shared" si="7"/>
        <v>0</v>
      </c>
      <c r="Q34" s="83" t="str">
        <f t="shared" si="5"/>
        <v/>
      </c>
      <c r="R34" s="83" t="str">
        <f t="shared" si="5"/>
        <v/>
      </c>
      <c r="S34" s="65">
        <f t="shared" si="8"/>
        <v>0</v>
      </c>
      <c r="T34" s="404"/>
      <c r="U34" s="401"/>
      <c r="V34" s="401"/>
      <c r="W34" s="401"/>
      <c r="X34" s="403"/>
      <c r="Y34" s="279"/>
      <c r="Z34" s="280"/>
      <c r="AA34" s="281"/>
    </row>
    <row r="35" spans="1:28" ht="9.9499999999999993" customHeight="1" x14ac:dyDescent="0.25">
      <c r="A35" s="403"/>
      <c r="B35" s="403"/>
      <c r="C35" s="407"/>
      <c r="D35" s="408"/>
      <c r="E35" s="440" t="s">
        <v>7</v>
      </c>
      <c r="F35" s="441"/>
      <c r="G35" s="144">
        <v>1</v>
      </c>
      <c r="H35" s="90" t="str">
        <f>IFERROR(VLOOKUP($G35,$O$3:$S$34,3,0),"")</f>
        <v xml:space="preserve">Dylan  Williams </v>
      </c>
      <c r="I35" s="208" t="str">
        <f>IFERROR(VLOOKUP($G35,$O$3:$S$34,4,0),"")</f>
        <v>Hitchin Boys School</v>
      </c>
      <c r="J35" s="91">
        <f>IFERROR(VLOOKUP($G35,$O$3:$S$34,5,0),"")</f>
        <v>223</v>
      </c>
      <c r="K35" s="100">
        <f t="shared" ref="K35:K46" si="11">IFERROR(VLOOKUP($G35,$O$3:$S$34,2,0),0)</f>
        <v>36.450000000000003</v>
      </c>
      <c r="L35" s="174" t="str">
        <f t="shared" si="2"/>
        <v xml:space="preserve"> </v>
      </c>
      <c r="M35" s="178" t="str">
        <f t="shared" si="3"/>
        <v xml:space="preserve"> </v>
      </c>
      <c r="N35" s="181" t="str">
        <f t="shared" si="4"/>
        <v xml:space="preserve"> </v>
      </c>
      <c r="O35" s="435" t="s">
        <v>33</v>
      </c>
      <c r="P35" s="142"/>
      <c r="Q35" s="27"/>
      <c r="R35" s="27"/>
      <c r="S35" s="27"/>
      <c r="T35" s="404"/>
      <c r="U35" s="401"/>
      <c r="V35" s="401"/>
      <c r="W35" s="401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07"/>
      <c r="D36" s="408"/>
      <c r="E36" s="442"/>
      <c r="F36" s="443"/>
      <c r="G36" s="145">
        <v>2</v>
      </c>
      <c r="H36" s="149" t="str">
        <f t="shared" ref="H36:H46" si="12">IFERROR(VLOOKUP($G36,$O$3:$S$34,3,0),"")</f>
        <v>Oliver Bustamante</v>
      </c>
      <c r="I36" s="211" t="str">
        <f t="shared" ref="I36:I46" si="13">IFERROR(VLOOKUP($G36,$O$3:$S$34,4,0),"")</f>
        <v>Aldenham School</v>
      </c>
      <c r="J36" s="94">
        <f t="shared" ref="J36:J46" si="14">IFERROR(VLOOKUP($G36,$O$3:$S$34,5,0),"")</f>
        <v>6</v>
      </c>
      <c r="K36" s="147">
        <f t="shared" si="11"/>
        <v>36.4</v>
      </c>
      <c r="L36" s="175" t="str">
        <f t="shared" si="2"/>
        <v xml:space="preserve"> </v>
      </c>
      <c r="M36" s="179" t="str">
        <f t="shared" si="3"/>
        <v xml:space="preserve"> </v>
      </c>
      <c r="N36" s="182" t="str">
        <f t="shared" si="4"/>
        <v xml:space="preserve"> </v>
      </c>
      <c r="O36" s="435"/>
      <c r="P36" s="142"/>
      <c r="Q36" s="27"/>
      <c r="R36" s="27"/>
      <c r="S36" s="27"/>
      <c r="T36" s="404"/>
      <c r="U36" s="401"/>
      <c r="V36" s="401"/>
      <c r="W36" s="401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07"/>
      <c r="D37" s="408"/>
      <c r="E37" s="442"/>
      <c r="F37" s="443"/>
      <c r="G37" s="146">
        <v>3</v>
      </c>
      <c r="H37" s="96" t="str">
        <f t="shared" si="12"/>
        <v>Jake  palmer-Shaw</v>
      </c>
      <c r="I37" s="212" t="str">
        <f t="shared" si="13"/>
        <v>St Clement Danes</v>
      </c>
      <c r="J37" s="95">
        <f t="shared" si="14"/>
        <v>525</v>
      </c>
      <c r="K37" s="148">
        <f t="shared" si="11"/>
        <v>33.32</v>
      </c>
      <c r="L37" s="176" t="str">
        <f t="shared" si="2"/>
        <v xml:space="preserve"> </v>
      </c>
      <c r="M37" s="180" t="str">
        <f t="shared" si="3"/>
        <v xml:space="preserve"> </v>
      </c>
      <c r="N37" s="183" t="str">
        <f t="shared" si="4"/>
        <v xml:space="preserve"> </v>
      </c>
      <c r="O37" s="436"/>
      <c r="P37" s="142"/>
      <c r="Q37" s="27"/>
      <c r="R37" s="27"/>
      <c r="S37" s="27"/>
      <c r="T37" s="404"/>
      <c r="U37" s="401"/>
      <c r="V37" s="401"/>
      <c r="W37" s="401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07"/>
      <c r="D38" s="408"/>
      <c r="E38" s="442"/>
      <c r="F38" s="443"/>
      <c r="G38" s="71">
        <v>4</v>
      </c>
      <c r="H38" s="150" t="str">
        <f t="shared" si="12"/>
        <v xml:space="preserve">Fred Taylor </v>
      </c>
      <c r="I38" s="59" t="str">
        <f t="shared" si="13"/>
        <v>Dame Alice Owens</v>
      </c>
      <c r="J38" s="56">
        <f t="shared" si="14"/>
        <v>160</v>
      </c>
      <c r="K38" s="3">
        <f t="shared" si="11"/>
        <v>32.71</v>
      </c>
      <c r="L38" s="162" t="str">
        <f t="shared" si="2"/>
        <v xml:space="preserve"> </v>
      </c>
      <c r="M38" s="163" t="str">
        <f t="shared" si="3"/>
        <v xml:space="preserve"> </v>
      </c>
      <c r="N38" s="164" t="str">
        <f t="shared" si="4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01"/>
      <c r="V38" s="401"/>
      <c r="W38" s="401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07"/>
      <c r="D39" s="408"/>
      <c r="E39" s="442"/>
      <c r="F39" s="443"/>
      <c r="G39" s="71">
        <v>5</v>
      </c>
      <c r="H39" s="150" t="str">
        <f t="shared" si="12"/>
        <v>Seth Connolly</v>
      </c>
      <c r="I39" s="59" t="str">
        <f t="shared" si="13"/>
        <v>Beaumont</v>
      </c>
      <c r="J39" s="56">
        <f t="shared" si="14"/>
        <v>88</v>
      </c>
      <c r="K39" s="3">
        <f t="shared" si="11"/>
        <v>31.59</v>
      </c>
      <c r="L39" s="162" t="str">
        <f t="shared" si="2"/>
        <v xml:space="preserve"> </v>
      </c>
      <c r="M39" s="163" t="str">
        <f t="shared" si="3"/>
        <v xml:space="preserve"> </v>
      </c>
      <c r="N39" s="164" t="str">
        <f t="shared" si="4"/>
        <v xml:space="preserve"> </v>
      </c>
      <c r="O39" s="432"/>
      <c r="P39" s="142"/>
      <c r="Q39" s="27"/>
      <c r="R39" s="27"/>
      <c r="S39" s="27"/>
      <c r="T39" s="404"/>
      <c r="U39" s="401"/>
      <c r="V39" s="401"/>
      <c r="W39" s="401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07"/>
      <c r="D40" s="408"/>
      <c r="E40" s="442"/>
      <c r="F40" s="443"/>
      <c r="G40" s="71">
        <v>6</v>
      </c>
      <c r="H40" s="150" t="str">
        <f t="shared" si="12"/>
        <v>Ken Powley</v>
      </c>
      <c r="I40" s="59" t="str">
        <f t="shared" si="13"/>
        <v>Longdean School</v>
      </c>
      <c r="J40" s="56">
        <f t="shared" si="14"/>
        <v>280</v>
      </c>
      <c r="K40" s="3">
        <f t="shared" si="11"/>
        <v>29.02</v>
      </c>
      <c r="L40" s="162" t="str">
        <f t="shared" si="2"/>
        <v xml:space="preserve"> </v>
      </c>
      <c r="M40" s="163" t="str">
        <f t="shared" si="3"/>
        <v xml:space="preserve"> </v>
      </c>
      <c r="N40" s="164" t="str">
        <f t="shared" si="4"/>
        <v xml:space="preserve"> </v>
      </c>
      <c r="O40" s="432"/>
      <c r="P40" s="142"/>
      <c r="Q40" s="27"/>
      <c r="R40" s="27"/>
      <c r="S40" s="27"/>
      <c r="T40" s="404"/>
      <c r="U40" s="401"/>
      <c r="V40" s="401"/>
      <c r="W40" s="401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07"/>
      <c r="D41" s="408"/>
      <c r="E41" s="442"/>
      <c r="F41" s="443"/>
      <c r="G41" s="71">
        <v>7</v>
      </c>
      <c r="H41" s="150" t="str">
        <f t="shared" si="12"/>
        <v xml:space="preserve">Jude  Jenkins </v>
      </c>
      <c r="I41" s="59" t="str">
        <f t="shared" si="13"/>
        <v xml:space="preserve">St George's School </v>
      </c>
      <c r="J41" s="56">
        <f t="shared" si="14"/>
        <v>581</v>
      </c>
      <c r="K41" s="3">
        <f t="shared" si="11"/>
        <v>28.68</v>
      </c>
      <c r="L41" s="162" t="str">
        <f t="shared" si="2"/>
        <v xml:space="preserve"> </v>
      </c>
      <c r="M41" s="163" t="str">
        <f t="shared" si="3"/>
        <v xml:space="preserve"> </v>
      </c>
      <c r="N41" s="164" t="str">
        <f t="shared" si="4"/>
        <v xml:space="preserve"> </v>
      </c>
      <c r="O41" s="432"/>
      <c r="P41" s="142"/>
      <c r="Q41" s="27"/>
      <c r="R41" s="27"/>
      <c r="S41" s="27"/>
      <c r="T41" s="404"/>
      <c r="U41" s="401"/>
      <c r="V41" s="401"/>
      <c r="W41" s="401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09"/>
      <c r="D42" s="410"/>
      <c r="E42" s="442"/>
      <c r="F42" s="443"/>
      <c r="G42" s="71">
        <v>8</v>
      </c>
      <c r="H42" s="150" t="str">
        <f t="shared" si="12"/>
        <v>Aaron Wall</v>
      </c>
      <c r="I42" s="59" t="str">
        <f t="shared" si="13"/>
        <v>The Adeyfield Academy</v>
      </c>
      <c r="J42" s="56">
        <f t="shared" si="14"/>
        <v>643</v>
      </c>
      <c r="K42" s="3">
        <f t="shared" si="11"/>
        <v>16.3</v>
      </c>
      <c r="L42" s="162" t="str">
        <f t="shared" si="2"/>
        <v xml:space="preserve"> </v>
      </c>
      <c r="M42" s="163" t="str">
        <f t="shared" si="3"/>
        <v xml:space="preserve"> </v>
      </c>
      <c r="N42" s="164" t="str">
        <f t="shared" si="4"/>
        <v xml:space="preserve"> </v>
      </c>
      <c r="O42" s="432"/>
      <c r="P42" s="142"/>
      <c r="Q42" s="27"/>
      <c r="R42" s="27"/>
      <c r="S42" s="27"/>
      <c r="T42" s="404"/>
      <c r="U42" s="401"/>
      <c r="V42" s="401"/>
      <c r="W42" s="401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71">
        <v>9</v>
      </c>
      <c r="H43" s="150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2" t="str">
        <f t="shared" si="2"/>
        <v xml:space="preserve"> </v>
      </c>
      <c r="M43" s="163" t="str">
        <f t="shared" si="3"/>
        <v xml:space="preserve"> </v>
      </c>
      <c r="N43" s="164" t="str">
        <f t="shared" si="4"/>
        <v xml:space="preserve"> </v>
      </c>
      <c r="O43" s="432"/>
      <c r="P43" s="142"/>
      <c r="T43" s="404"/>
      <c r="U43" s="401"/>
      <c r="V43" s="401"/>
      <c r="W43" s="401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2">
        <v>59.57</v>
      </c>
      <c r="E44" s="442"/>
      <c r="F44" s="443"/>
      <c r="G44" s="71">
        <v>10</v>
      </c>
      <c r="H44" s="150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2" t="str">
        <f t="shared" si="2"/>
        <v xml:space="preserve"> </v>
      </c>
      <c r="M44" s="163" t="str">
        <f t="shared" si="3"/>
        <v xml:space="preserve"> </v>
      </c>
      <c r="N44" s="164" t="str">
        <f t="shared" si="4"/>
        <v xml:space="preserve"> </v>
      </c>
      <c r="O44" s="432"/>
      <c r="P44" s="142"/>
      <c r="T44" s="404"/>
      <c r="U44" s="401"/>
      <c r="V44" s="401"/>
      <c r="W44" s="401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3">
        <v>47</v>
      </c>
      <c r="E45" s="442"/>
      <c r="F45" s="443"/>
      <c r="G45" s="71">
        <v>11</v>
      </c>
      <c r="H45" s="150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2" t="str">
        <f t="shared" si="2"/>
        <v xml:space="preserve"> </v>
      </c>
      <c r="M45" s="163" t="str">
        <f t="shared" si="3"/>
        <v xml:space="preserve"> </v>
      </c>
      <c r="N45" s="164" t="str">
        <f t="shared" si="4"/>
        <v xml:space="preserve"> </v>
      </c>
      <c r="O45" s="432"/>
      <c r="P45" s="142"/>
      <c r="T45" s="404"/>
      <c r="U45" s="401"/>
      <c r="V45" s="401"/>
      <c r="W45" s="401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4">
        <v>44</v>
      </c>
      <c r="E46" s="444"/>
      <c r="F46" s="445"/>
      <c r="G46" s="72">
        <v>12</v>
      </c>
      <c r="H46" s="151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5" t="str">
        <f t="shared" si="2"/>
        <v xml:space="preserve"> </v>
      </c>
      <c r="M46" s="166" t="str">
        <f t="shared" si="3"/>
        <v xml:space="preserve"> </v>
      </c>
      <c r="N46" s="167" t="str">
        <f t="shared" si="4"/>
        <v xml:space="preserve"> </v>
      </c>
      <c r="O46" s="433"/>
      <c r="P46" s="142"/>
      <c r="T46" s="404"/>
      <c r="U46" s="401"/>
      <c r="V46" s="401"/>
      <c r="W46" s="401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/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4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</mergeCells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11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topLeftCell="E1" workbookViewId="0">
      <selection activeCell="N28" sqref="N2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2" width="6.28515625" style="152" customWidth="1"/>
    <col min="13" max="13" width="6.42578125" style="152" customWidth="1"/>
    <col min="14" max="14" width="7.7109375" style="44" customWidth="1"/>
    <col min="15" max="15" width="13.140625" style="44" customWidth="1"/>
    <col min="16" max="16" width="11.28515625" style="143" hidden="1" customWidth="1"/>
    <col min="17" max="17" width="7.28515625" style="47" hidden="1" customWidth="1"/>
    <col min="18" max="18" width="10.28515625" style="47" hidden="1" customWidth="1"/>
    <col min="19" max="19" width="12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2.42578125" style="44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80" t="s">
        <v>34</v>
      </c>
      <c r="D2" s="481"/>
      <c r="E2" s="437" t="s">
        <v>2</v>
      </c>
      <c r="F2" s="438"/>
      <c r="G2" s="439"/>
      <c r="H2" s="77" t="s">
        <v>1</v>
      </c>
      <c r="I2" s="79" t="s">
        <v>39</v>
      </c>
      <c r="J2" s="74" t="s">
        <v>8</v>
      </c>
      <c r="K2" s="74" t="s">
        <v>26</v>
      </c>
      <c r="L2" s="168" t="s">
        <v>15</v>
      </c>
      <c r="M2" s="158" t="s">
        <v>17</v>
      </c>
      <c r="N2" s="157" t="s">
        <v>16</v>
      </c>
      <c r="O2" s="78" t="s">
        <v>5</v>
      </c>
      <c r="P2" s="437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82"/>
      <c r="D3" s="483"/>
      <c r="E3" s="474" t="s">
        <v>7</v>
      </c>
      <c r="F3" s="475"/>
      <c r="G3" s="475"/>
      <c r="H3" s="43" t="str">
        <f t="shared" ref="H3" si="0">IFERROR(VLOOKUP($J3,$Y$2:$AB$34,2,0),"")</f>
        <v xml:space="preserve">Charlie  Ryding </v>
      </c>
      <c r="I3" s="206" t="str">
        <f t="shared" ref="I3" si="1">IFERROR(VLOOKUP($J3,$Y$2:$AB$34,3,0),"")</f>
        <v>Hitchin Boys School</v>
      </c>
      <c r="J3" s="267">
        <v>224</v>
      </c>
      <c r="K3" s="268">
        <v>36.479999999999997</v>
      </c>
      <c r="L3" s="159" t="str">
        <f t="shared" ref="L3:L46" si="2">IF($K3=$D$44,"Equal",IF($K3&gt;=$D$44,IF($K3&gt;0,"NEW","" )," "))</f>
        <v xml:space="preserve"> </v>
      </c>
      <c r="M3" s="160" t="str">
        <f t="shared" ref="M3:M46" si="3">IF($K3&gt;=$D$45,IF($K3&gt;0,"YES","" )," ")</f>
        <v xml:space="preserve"> </v>
      </c>
      <c r="N3" s="161" t="str">
        <f t="shared" ref="N3:N46" si="4">IF($K3&gt;=$D$46,IF($K3&gt;0,"YES","" )," ")</f>
        <v xml:space="preserve"> </v>
      </c>
      <c r="O3" s="313">
        <f>IF(K3&gt;0,RANK(K3,$K$3:$K$34,0),"No Thrower")</f>
        <v>1</v>
      </c>
      <c r="P3" s="139">
        <f>K3</f>
        <v>36.479999999999997</v>
      </c>
      <c r="Q3" s="82" t="str">
        <f>H3</f>
        <v xml:space="preserve">Charlie  Ryding </v>
      </c>
      <c r="R3" s="82" t="str">
        <f>I3</f>
        <v>Hitchin Boys School</v>
      </c>
      <c r="S3" s="55">
        <f t="shared" ref="S3:S34" si="5">J3</f>
        <v>224</v>
      </c>
      <c r="T3" s="404"/>
      <c r="U3" s="462"/>
      <c r="V3" s="463"/>
      <c r="W3" s="464"/>
      <c r="X3" s="403"/>
      <c r="Y3" s="267">
        <v>224</v>
      </c>
      <c r="Z3" s="290" t="s">
        <v>272</v>
      </c>
      <c r="AA3" s="278" t="s">
        <v>48</v>
      </c>
    </row>
    <row r="4" spans="1:27" ht="9.9499999999999993" customHeight="1" x14ac:dyDescent="0.25">
      <c r="A4" s="403"/>
      <c r="B4" s="403"/>
      <c r="C4" s="482"/>
      <c r="D4" s="483"/>
      <c r="E4" s="476"/>
      <c r="F4" s="477"/>
      <c r="G4" s="477"/>
      <c r="H4" s="31" t="str">
        <f>IFERROR(VLOOKUP($J4,$Y$2:$AB$34,2,0),"")</f>
        <v xml:space="preserve">Hugo  Macpharlane-Cushing </v>
      </c>
      <c r="I4" s="18" t="str">
        <f>IFERROR(VLOOKUP($J4,$Y$2:$AB$34,3,0),"")</f>
        <v>Hitchin Boys School</v>
      </c>
      <c r="J4" s="269">
        <v>225</v>
      </c>
      <c r="K4" s="270">
        <v>26.64</v>
      </c>
      <c r="L4" s="162" t="str">
        <f t="shared" si="2"/>
        <v xml:space="preserve"> </v>
      </c>
      <c r="M4" s="163" t="str">
        <f t="shared" si="3"/>
        <v xml:space="preserve"> </v>
      </c>
      <c r="N4" s="164" t="str">
        <f t="shared" si="4"/>
        <v xml:space="preserve"> </v>
      </c>
      <c r="O4" s="314">
        <f t="shared" ref="O4:O34" si="6">IF(K4&gt;0,RANK(K4,$K$3:$K$34,0),"No Thrower")</f>
        <v>3</v>
      </c>
      <c r="P4" s="140">
        <f t="shared" ref="P4:P34" si="7">K4</f>
        <v>26.64</v>
      </c>
      <c r="Q4" s="81" t="str">
        <f t="shared" ref="Q4:R34" si="8">H4</f>
        <v xml:space="preserve">Hugo  Macpharlane-Cushing </v>
      </c>
      <c r="R4" s="81" t="str">
        <f t="shared" si="8"/>
        <v>Hitchin Boys School</v>
      </c>
      <c r="S4" s="60">
        <f t="shared" si="5"/>
        <v>225</v>
      </c>
      <c r="T4" s="404"/>
      <c r="U4" s="452" t="s">
        <v>20</v>
      </c>
      <c r="V4" s="453"/>
      <c r="W4" s="454"/>
      <c r="X4" s="403"/>
      <c r="Y4" s="269">
        <v>225</v>
      </c>
      <c r="Z4" s="291" t="s">
        <v>274</v>
      </c>
      <c r="AA4" s="278" t="s">
        <v>48</v>
      </c>
    </row>
    <row r="5" spans="1:27" ht="9.9499999999999993" customHeight="1" x14ac:dyDescent="0.25">
      <c r="A5" s="403"/>
      <c r="B5" s="403"/>
      <c r="C5" s="482"/>
      <c r="D5" s="483"/>
      <c r="E5" s="476"/>
      <c r="F5" s="477"/>
      <c r="G5" s="477"/>
      <c r="H5" s="31" t="str">
        <f t="shared" ref="H5:H34" si="9">IFERROR(VLOOKUP($J5,$Y$2:$AB$34,2,0),"")</f>
        <v xml:space="preserve">Zach  Czech </v>
      </c>
      <c r="I5" s="18" t="str">
        <f t="shared" ref="I5:I34" si="10">IFERROR(VLOOKUP($J5,$Y$2:$AB$34,3,0),"")</f>
        <v>Hitchin Boys School</v>
      </c>
      <c r="J5" s="269">
        <v>230</v>
      </c>
      <c r="K5" s="270">
        <v>26.2</v>
      </c>
      <c r="L5" s="162" t="str">
        <f t="shared" si="2"/>
        <v xml:space="preserve"> </v>
      </c>
      <c r="M5" s="163" t="str">
        <f t="shared" si="3"/>
        <v xml:space="preserve"> </v>
      </c>
      <c r="N5" s="164" t="str">
        <f t="shared" si="4"/>
        <v xml:space="preserve"> </v>
      </c>
      <c r="O5" s="314">
        <f t="shared" si="6"/>
        <v>4</v>
      </c>
      <c r="P5" s="140">
        <f t="shared" si="7"/>
        <v>26.2</v>
      </c>
      <c r="Q5" s="81" t="str">
        <f t="shared" si="8"/>
        <v xml:space="preserve">Zach  Czech </v>
      </c>
      <c r="R5" s="81" t="str">
        <f t="shared" si="8"/>
        <v>Hitchin Boys School</v>
      </c>
      <c r="S5" s="60">
        <f t="shared" si="5"/>
        <v>230</v>
      </c>
      <c r="T5" s="404"/>
      <c r="U5" s="455"/>
      <c r="V5" s="456"/>
      <c r="W5" s="457"/>
      <c r="X5" s="403"/>
      <c r="Y5" s="269">
        <v>230</v>
      </c>
      <c r="Z5" s="291" t="s">
        <v>275</v>
      </c>
      <c r="AA5" s="278" t="s">
        <v>48</v>
      </c>
    </row>
    <row r="6" spans="1:27" ht="9.9499999999999993" customHeight="1" x14ac:dyDescent="0.25">
      <c r="A6" s="403"/>
      <c r="B6" s="403"/>
      <c r="C6" s="482"/>
      <c r="D6" s="483"/>
      <c r="E6" s="476"/>
      <c r="F6" s="477"/>
      <c r="G6" s="477"/>
      <c r="H6" s="31" t="str">
        <f t="shared" si="9"/>
        <v xml:space="preserve">Milan  Snarskeine </v>
      </c>
      <c r="I6" s="18" t="str">
        <f t="shared" si="10"/>
        <v>Hitchin Boys School</v>
      </c>
      <c r="J6" s="269">
        <v>291</v>
      </c>
      <c r="K6" s="270">
        <v>24.59</v>
      </c>
      <c r="L6" s="162" t="str">
        <f t="shared" si="2"/>
        <v xml:space="preserve"> </v>
      </c>
      <c r="M6" s="163" t="str">
        <f t="shared" si="3"/>
        <v xml:space="preserve"> </v>
      </c>
      <c r="N6" s="164" t="str">
        <f t="shared" si="4"/>
        <v xml:space="preserve"> </v>
      </c>
      <c r="O6" s="314">
        <f t="shared" si="6"/>
        <v>5</v>
      </c>
      <c r="P6" s="140">
        <f t="shared" si="7"/>
        <v>24.59</v>
      </c>
      <c r="Q6" s="81" t="str">
        <f t="shared" si="8"/>
        <v xml:space="preserve">Milan  Snarskeine </v>
      </c>
      <c r="R6" s="81" t="str">
        <f t="shared" si="8"/>
        <v>Hitchin Boys School</v>
      </c>
      <c r="S6" s="60">
        <f t="shared" si="5"/>
        <v>291</v>
      </c>
      <c r="T6" s="404"/>
      <c r="U6" s="455"/>
      <c r="V6" s="456"/>
      <c r="W6" s="457"/>
      <c r="X6" s="403"/>
      <c r="Y6" s="269">
        <v>231</v>
      </c>
      <c r="Z6" s="291" t="s">
        <v>276</v>
      </c>
      <c r="AA6" s="278" t="s">
        <v>48</v>
      </c>
    </row>
    <row r="7" spans="1:27" ht="9.9499999999999993" customHeight="1" x14ac:dyDescent="0.25">
      <c r="A7" s="403"/>
      <c r="B7" s="403"/>
      <c r="C7" s="482"/>
      <c r="D7" s="483"/>
      <c r="E7" s="476"/>
      <c r="F7" s="477"/>
      <c r="G7" s="477"/>
      <c r="H7" s="31" t="str">
        <f t="shared" si="9"/>
        <v>Thomas  Koert</v>
      </c>
      <c r="I7" s="18" t="str">
        <f t="shared" si="10"/>
        <v>Robert Barclay Academy</v>
      </c>
      <c r="J7" s="269">
        <v>365</v>
      </c>
      <c r="K7" s="270">
        <v>23.13</v>
      </c>
      <c r="L7" s="162" t="str">
        <f t="shared" si="2"/>
        <v xml:space="preserve"> </v>
      </c>
      <c r="M7" s="163" t="str">
        <f t="shared" si="3"/>
        <v xml:space="preserve"> </v>
      </c>
      <c r="N7" s="164" t="str">
        <f t="shared" si="4"/>
        <v xml:space="preserve"> </v>
      </c>
      <c r="O7" s="314">
        <f t="shared" si="6"/>
        <v>6</v>
      </c>
      <c r="P7" s="140">
        <f t="shared" si="7"/>
        <v>23.13</v>
      </c>
      <c r="Q7" s="81" t="str">
        <f t="shared" si="8"/>
        <v>Thomas  Koert</v>
      </c>
      <c r="R7" s="81" t="str">
        <f t="shared" si="8"/>
        <v>Robert Barclay Academy</v>
      </c>
      <c r="S7" s="60">
        <f t="shared" si="5"/>
        <v>365</v>
      </c>
      <c r="T7" s="404"/>
      <c r="U7" s="452" t="s">
        <v>69</v>
      </c>
      <c r="V7" s="453"/>
      <c r="W7" s="454"/>
      <c r="X7" s="403"/>
      <c r="Y7" s="269">
        <v>291</v>
      </c>
      <c r="Z7" s="291" t="s">
        <v>277</v>
      </c>
      <c r="AA7" s="278" t="s">
        <v>48</v>
      </c>
    </row>
    <row r="8" spans="1:27" ht="9.9499999999999993" customHeight="1" x14ac:dyDescent="0.25">
      <c r="A8" s="403"/>
      <c r="B8" s="403"/>
      <c r="C8" s="482"/>
      <c r="D8" s="483"/>
      <c r="E8" s="476"/>
      <c r="F8" s="477"/>
      <c r="G8" s="477"/>
      <c r="H8" s="31" t="str">
        <f t="shared" si="9"/>
        <v>Patryk Kerl</v>
      </c>
      <c r="I8" s="18" t="str">
        <f t="shared" si="10"/>
        <v>Robert Barclay Academy</v>
      </c>
      <c r="J8" s="269">
        <v>366</v>
      </c>
      <c r="K8" s="270">
        <v>22.39</v>
      </c>
      <c r="L8" s="162" t="str">
        <f t="shared" si="2"/>
        <v xml:space="preserve"> </v>
      </c>
      <c r="M8" s="163" t="str">
        <f t="shared" si="3"/>
        <v xml:space="preserve"> </v>
      </c>
      <c r="N8" s="164" t="str">
        <f t="shared" si="4"/>
        <v xml:space="preserve"> </v>
      </c>
      <c r="O8" s="314">
        <f t="shared" si="6"/>
        <v>7</v>
      </c>
      <c r="P8" s="140">
        <f t="shared" si="7"/>
        <v>22.39</v>
      </c>
      <c r="Q8" s="81" t="str">
        <f t="shared" si="8"/>
        <v>Patryk Kerl</v>
      </c>
      <c r="R8" s="81" t="str">
        <f t="shared" si="8"/>
        <v>Robert Barclay Academy</v>
      </c>
      <c r="S8" s="60">
        <f t="shared" si="5"/>
        <v>366</v>
      </c>
      <c r="T8" s="404"/>
      <c r="U8" s="455"/>
      <c r="V8" s="456"/>
      <c r="W8" s="457"/>
      <c r="X8" s="403"/>
      <c r="Y8" s="269">
        <v>365</v>
      </c>
      <c r="Z8" s="277" t="s">
        <v>233</v>
      </c>
      <c r="AA8" s="278" t="s">
        <v>220</v>
      </c>
    </row>
    <row r="9" spans="1:27" ht="9.9499999999999993" customHeight="1" x14ac:dyDescent="0.25">
      <c r="A9" s="403"/>
      <c r="B9" s="403"/>
      <c r="C9" s="482"/>
      <c r="D9" s="483"/>
      <c r="E9" s="476"/>
      <c r="F9" s="477"/>
      <c r="G9" s="477"/>
      <c r="H9" s="32" t="str">
        <f t="shared" si="9"/>
        <v>Jack Ridout</v>
      </c>
      <c r="I9" s="19" t="str">
        <f t="shared" si="10"/>
        <v>St Clement Danes</v>
      </c>
      <c r="J9" s="269">
        <v>521</v>
      </c>
      <c r="K9" s="270">
        <v>32.61</v>
      </c>
      <c r="L9" s="162" t="str">
        <f t="shared" si="2"/>
        <v xml:space="preserve"> </v>
      </c>
      <c r="M9" s="163" t="str">
        <f t="shared" si="3"/>
        <v xml:space="preserve"> </v>
      </c>
      <c r="N9" s="164" t="str">
        <f t="shared" si="4"/>
        <v xml:space="preserve"> </v>
      </c>
      <c r="O9" s="314">
        <f t="shared" si="6"/>
        <v>2</v>
      </c>
      <c r="P9" s="140">
        <f t="shared" si="7"/>
        <v>32.61</v>
      </c>
      <c r="Q9" s="81" t="str">
        <f t="shared" si="8"/>
        <v>Jack Ridout</v>
      </c>
      <c r="R9" s="81" t="str">
        <f t="shared" si="8"/>
        <v>St Clement Danes</v>
      </c>
      <c r="S9" s="60">
        <f t="shared" si="5"/>
        <v>521</v>
      </c>
      <c r="T9" s="404"/>
      <c r="U9" s="455"/>
      <c r="V9" s="456"/>
      <c r="W9" s="457"/>
      <c r="X9" s="403"/>
      <c r="Y9" s="269">
        <v>366</v>
      </c>
      <c r="Z9" s="277" t="s">
        <v>278</v>
      </c>
      <c r="AA9" s="278" t="s">
        <v>220</v>
      </c>
    </row>
    <row r="10" spans="1:27" ht="9.9499999999999993" customHeight="1" x14ac:dyDescent="0.25">
      <c r="A10" s="403"/>
      <c r="B10" s="403"/>
      <c r="C10" s="482"/>
      <c r="D10" s="483"/>
      <c r="E10" s="476"/>
      <c r="F10" s="477"/>
      <c r="G10" s="477"/>
      <c r="H10" s="31" t="str">
        <f t="shared" si="9"/>
        <v/>
      </c>
      <c r="I10" s="18" t="str">
        <f t="shared" si="10"/>
        <v/>
      </c>
      <c r="J10" s="269"/>
      <c r="K10" s="270"/>
      <c r="L10" s="162" t="str">
        <f t="shared" si="2"/>
        <v xml:space="preserve"> </v>
      </c>
      <c r="M10" s="163" t="str">
        <f t="shared" si="3"/>
        <v xml:space="preserve"> </v>
      </c>
      <c r="N10" s="164" t="str">
        <f t="shared" si="4"/>
        <v xml:space="preserve"> </v>
      </c>
      <c r="O10" s="314" t="str">
        <f t="shared" si="6"/>
        <v>No Thrower</v>
      </c>
      <c r="P10" s="140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5"/>
        <v>0</v>
      </c>
      <c r="T10" s="404"/>
      <c r="U10" s="367" t="s">
        <v>70</v>
      </c>
      <c r="V10" s="368"/>
      <c r="W10" s="369"/>
      <c r="X10" s="403"/>
      <c r="Y10" s="269">
        <v>521</v>
      </c>
      <c r="Z10" s="277" t="s">
        <v>279</v>
      </c>
      <c r="AA10" s="278" t="s">
        <v>87</v>
      </c>
    </row>
    <row r="11" spans="1:27" ht="9.9499999999999993" customHeight="1" x14ac:dyDescent="0.25">
      <c r="A11" s="403"/>
      <c r="B11" s="403"/>
      <c r="C11" s="482"/>
      <c r="D11" s="483"/>
      <c r="E11" s="476"/>
      <c r="F11" s="477"/>
      <c r="G11" s="477"/>
      <c r="H11" s="31" t="str">
        <f t="shared" si="9"/>
        <v/>
      </c>
      <c r="I11" s="18" t="str">
        <f t="shared" si="10"/>
        <v/>
      </c>
      <c r="J11" s="269"/>
      <c r="K11" s="270"/>
      <c r="L11" s="162" t="str">
        <f t="shared" si="2"/>
        <v xml:space="preserve"> </v>
      </c>
      <c r="M11" s="163" t="str">
        <f t="shared" si="3"/>
        <v xml:space="preserve"> </v>
      </c>
      <c r="N11" s="164" t="str">
        <f t="shared" si="4"/>
        <v xml:space="preserve"> </v>
      </c>
      <c r="O11" s="314" t="str">
        <f t="shared" si="6"/>
        <v>No Thrower</v>
      </c>
      <c r="P11" s="140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5"/>
        <v>0</v>
      </c>
      <c r="T11" s="404"/>
      <c r="U11" s="370"/>
      <c r="V11" s="371"/>
      <c r="W11" s="372"/>
      <c r="X11" s="403"/>
      <c r="Y11" s="269"/>
      <c r="Z11" s="277"/>
      <c r="AA11" s="278"/>
    </row>
    <row r="12" spans="1:27" ht="9.9499999999999993" customHeight="1" x14ac:dyDescent="0.25">
      <c r="A12" s="403"/>
      <c r="B12" s="403"/>
      <c r="C12" s="482"/>
      <c r="D12" s="483"/>
      <c r="E12" s="476"/>
      <c r="F12" s="477"/>
      <c r="G12" s="477"/>
      <c r="H12" s="31" t="str">
        <f t="shared" si="9"/>
        <v/>
      </c>
      <c r="I12" s="18" t="str">
        <f t="shared" si="10"/>
        <v/>
      </c>
      <c r="J12" s="269"/>
      <c r="K12" s="270"/>
      <c r="L12" s="162" t="str">
        <f t="shared" si="2"/>
        <v xml:space="preserve"> </v>
      </c>
      <c r="M12" s="163" t="str">
        <f t="shared" si="3"/>
        <v xml:space="preserve"> </v>
      </c>
      <c r="N12" s="164" t="str">
        <f t="shared" si="4"/>
        <v xml:space="preserve"> </v>
      </c>
      <c r="O12" s="314" t="str">
        <f t="shared" si="6"/>
        <v>No Thrower</v>
      </c>
      <c r="P12" s="140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404"/>
      <c r="U12" s="373"/>
      <c r="V12" s="374"/>
      <c r="W12" s="375"/>
      <c r="X12" s="403"/>
      <c r="Y12" s="276"/>
      <c r="Z12" s="277"/>
      <c r="AA12" s="278"/>
    </row>
    <row r="13" spans="1:27" ht="9.9499999999999993" customHeight="1" x14ac:dyDescent="0.25">
      <c r="A13" s="403"/>
      <c r="B13" s="403"/>
      <c r="C13" s="482"/>
      <c r="D13" s="483"/>
      <c r="E13" s="476"/>
      <c r="F13" s="477"/>
      <c r="G13" s="477"/>
      <c r="H13" s="31" t="str">
        <f t="shared" si="9"/>
        <v/>
      </c>
      <c r="I13" s="18" t="str">
        <f t="shared" si="10"/>
        <v/>
      </c>
      <c r="J13" s="269"/>
      <c r="K13" s="270"/>
      <c r="L13" s="162" t="str">
        <f t="shared" si="2"/>
        <v xml:space="preserve"> </v>
      </c>
      <c r="M13" s="163" t="str">
        <f t="shared" si="3"/>
        <v xml:space="preserve"> </v>
      </c>
      <c r="N13" s="164" t="str">
        <f t="shared" si="4"/>
        <v xml:space="preserve"> </v>
      </c>
      <c r="O13" s="314" t="str">
        <f t="shared" si="6"/>
        <v>No Thrower</v>
      </c>
      <c r="P13" s="140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404"/>
      <c r="U13" s="367" t="s">
        <v>71</v>
      </c>
      <c r="V13" s="368"/>
      <c r="W13" s="369"/>
      <c r="X13" s="403"/>
      <c r="Y13" s="276"/>
      <c r="Z13" s="277"/>
      <c r="AA13" s="278"/>
    </row>
    <row r="14" spans="1:27" ht="9.9499999999999993" customHeight="1" x14ac:dyDescent="0.25">
      <c r="A14" s="403"/>
      <c r="B14" s="403"/>
      <c r="C14" s="482"/>
      <c r="D14" s="483"/>
      <c r="E14" s="476"/>
      <c r="F14" s="477"/>
      <c r="G14" s="477"/>
      <c r="H14" s="31" t="str">
        <f t="shared" si="9"/>
        <v/>
      </c>
      <c r="I14" s="18" t="str">
        <f t="shared" si="10"/>
        <v/>
      </c>
      <c r="J14" s="269"/>
      <c r="K14" s="270"/>
      <c r="L14" s="162" t="str">
        <f t="shared" si="2"/>
        <v xml:space="preserve"> </v>
      </c>
      <c r="M14" s="163" t="str">
        <f t="shared" si="3"/>
        <v xml:space="preserve"> </v>
      </c>
      <c r="N14" s="164" t="str">
        <f t="shared" si="4"/>
        <v xml:space="preserve"> </v>
      </c>
      <c r="O14" s="314" t="str">
        <f t="shared" si="6"/>
        <v>No Thrower</v>
      </c>
      <c r="P14" s="140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404"/>
      <c r="U14" s="370"/>
      <c r="V14" s="371"/>
      <c r="W14" s="372"/>
      <c r="X14" s="403"/>
      <c r="Y14" s="276"/>
      <c r="Z14" s="277"/>
      <c r="AA14" s="278"/>
    </row>
    <row r="15" spans="1:27" ht="9.9499999999999993" customHeight="1" x14ac:dyDescent="0.25">
      <c r="A15" s="403"/>
      <c r="B15" s="403"/>
      <c r="C15" s="482"/>
      <c r="D15" s="483"/>
      <c r="E15" s="476"/>
      <c r="F15" s="477"/>
      <c r="G15" s="477"/>
      <c r="H15" s="31" t="str">
        <f t="shared" si="9"/>
        <v/>
      </c>
      <c r="I15" s="18" t="str">
        <f t="shared" si="10"/>
        <v/>
      </c>
      <c r="J15" s="269"/>
      <c r="K15" s="270"/>
      <c r="L15" s="162" t="str">
        <f t="shared" si="2"/>
        <v xml:space="preserve"> </v>
      </c>
      <c r="M15" s="163" t="str">
        <f t="shared" si="3"/>
        <v xml:space="preserve"> </v>
      </c>
      <c r="N15" s="164" t="str">
        <f t="shared" si="4"/>
        <v xml:space="preserve"> </v>
      </c>
      <c r="O15" s="314" t="str">
        <f t="shared" si="6"/>
        <v>No Thrower</v>
      </c>
      <c r="P15" s="140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404"/>
      <c r="U15" s="373"/>
      <c r="V15" s="374"/>
      <c r="W15" s="375"/>
      <c r="X15" s="403"/>
      <c r="Y15" s="276"/>
      <c r="Z15" s="277"/>
      <c r="AA15" s="278"/>
    </row>
    <row r="16" spans="1:27" ht="9.9499999999999993" customHeight="1" x14ac:dyDescent="0.25">
      <c r="A16" s="403"/>
      <c r="B16" s="403"/>
      <c r="C16" s="482"/>
      <c r="D16" s="483"/>
      <c r="E16" s="476"/>
      <c r="F16" s="477"/>
      <c r="G16" s="477"/>
      <c r="H16" s="33" t="str">
        <f t="shared" si="9"/>
        <v/>
      </c>
      <c r="I16" s="207" t="str">
        <f t="shared" si="10"/>
        <v/>
      </c>
      <c r="J16" s="269"/>
      <c r="K16" s="270"/>
      <c r="L16" s="162" t="str">
        <f t="shared" si="2"/>
        <v xml:space="preserve"> </v>
      </c>
      <c r="M16" s="163" t="str">
        <f t="shared" si="3"/>
        <v xml:space="preserve"> </v>
      </c>
      <c r="N16" s="164" t="str">
        <f t="shared" si="4"/>
        <v xml:space="preserve"> </v>
      </c>
      <c r="O16" s="314" t="str">
        <f t="shared" si="6"/>
        <v>No Thrower</v>
      </c>
      <c r="P16" s="140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404"/>
      <c r="U16" s="367"/>
      <c r="V16" s="368"/>
      <c r="W16" s="369"/>
      <c r="X16" s="403"/>
      <c r="Y16" s="276"/>
      <c r="Z16" s="277"/>
      <c r="AA16" s="278"/>
    </row>
    <row r="17" spans="1:27" ht="9.9499999999999993" customHeight="1" x14ac:dyDescent="0.25">
      <c r="A17" s="403"/>
      <c r="B17" s="403"/>
      <c r="C17" s="482"/>
      <c r="D17" s="483"/>
      <c r="E17" s="476"/>
      <c r="F17" s="477"/>
      <c r="G17" s="477"/>
      <c r="H17" s="5" t="str">
        <f t="shared" si="9"/>
        <v/>
      </c>
      <c r="I17" s="8" t="str">
        <f t="shared" si="10"/>
        <v/>
      </c>
      <c r="J17" s="271"/>
      <c r="K17" s="270"/>
      <c r="L17" s="162" t="str">
        <f t="shared" si="2"/>
        <v xml:space="preserve"> </v>
      </c>
      <c r="M17" s="163" t="str">
        <f t="shared" si="3"/>
        <v xml:space="preserve"> </v>
      </c>
      <c r="N17" s="164" t="str">
        <f t="shared" si="4"/>
        <v xml:space="preserve"> </v>
      </c>
      <c r="O17" s="314" t="str">
        <f t="shared" si="6"/>
        <v>No Thrower</v>
      </c>
      <c r="P17" s="140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404"/>
      <c r="U17" s="370"/>
      <c r="V17" s="371"/>
      <c r="W17" s="372"/>
      <c r="X17" s="403"/>
      <c r="Y17" s="276"/>
      <c r="Z17" s="277"/>
      <c r="AA17" s="278"/>
    </row>
    <row r="18" spans="1:27" ht="9.9499999999999993" customHeight="1" x14ac:dyDescent="0.25">
      <c r="A18" s="403"/>
      <c r="B18" s="403"/>
      <c r="C18" s="482"/>
      <c r="D18" s="483"/>
      <c r="E18" s="476"/>
      <c r="F18" s="477"/>
      <c r="G18" s="477"/>
      <c r="H18" s="5" t="str">
        <f t="shared" si="9"/>
        <v/>
      </c>
      <c r="I18" s="8" t="str">
        <f t="shared" si="10"/>
        <v/>
      </c>
      <c r="J18" s="271"/>
      <c r="K18" s="270"/>
      <c r="L18" s="162" t="str">
        <f t="shared" si="2"/>
        <v xml:space="preserve"> </v>
      </c>
      <c r="M18" s="163" t="str">
        <f t="shared" si="3"/>
        <v xml:space="preserve"> </v>
      </c>
      <c r="N18" s="164" t="str">
        <f t="shared" si="4"/>
        <v xml:space="preserve"> </v>
      </c>
      <c r="O18" s="314" t="str">
        <f t="shared" si="6"/>
        <v>No Thrower</v>
      </c>
      <c r="P18" s="140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404"/>
      <c r="U18" s="373"/>
      <c r="V18" s="374"/>
      <c r="W18" s="375"/>
      <c r="X18" s="403"/>
      <c r="Y18" s="276"/>
      <c r="Z18" s="277"/>
      <c r="AA18" s="278"/>
    </row>
    <row r="19" spans="1:27" ht="9.9499999999999993" customHeight="1" x14ac:dyDescent="0.25">
      <c r="A19" s="403"/>
      <c r="B19" s="403"/>
      <c r="C19" s="482"/>
      <c r="D19" s="483"/>
      <c r="E19" s="476"/>
      <c r="F19" s="477"/>
      <c r="G19" s="477"/>
      <c r="H19" s="32" t="str">
        <f t="shared" si="9"/>
        <v/>
      </c>
      <c r="I19" s="19" t="str">
        <f t="shared" si="10"/>
        <v/>
      </c>
      <c r="J19" s="269"/>
      <c r="K19" s="270"/>
      <c r="L19" s="162" t="str">
        <f t="shared" si="2"/>
        <v xml:space="preserve"> </v>
      </c>
      <c r="M19" s="163" t="str">
        <f t="shared" si="3"/>
        <v xml:space="preserve"> </v>
      </c>
      <c r="N19" s="164" t="str">
        <f t="shared" si="4"/>
        <v xml:space="preserve"> </v>
      </c>
      <c r="O19" s="314" t="str">
        <f t="shared" si="6"/>
        <v>No Thrower</v>
      </c>
      <c r="P19" s="140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404"/>
      <c r="U19" s="367"/>
      <c r="V19" s="368"/>
      <c r="W19" s="369"/>
      <c r="X19" s="403"/>
      <c r="Y19" s="276"/>
      <c r="Z19" s="277"/>
      <c r="AA19" s="278"/>
    </row>
    <row r="20" spans="1:27" ht="9.9499999999999993" customHeight="1" x14ac:dyDescent="0.25">
      <c r="A20" s="403"/>
      <c r="B20" s="403"/>
      <c r="C20" s="482"/>
      <c r="D20" s="483"/>
      <c r="E20" s="476"/>
      <c r="F20" s="477"/>
      <c r="G20" s="477"/>
      <c r="H20" s="31" t="str">
        <f t="shared" si="9"/>
        <v/>
      </c>
      <c r="I20" s="18" t="str">
        <f t="shared" si="10"/>
        <v/>
      </c>
      <c r="J20" s="269"/>
      <c r="K20" s="270"/>
      <c r="L20" s="162" t="str">
        <f t="shared" si="2"/>
        <v xml:space="preserve"> </v>
      </c>
      <c r="M20" s="163" t="str">
        <f t="shared" si="3"/>
        <v xml:space="preserve"> </v>
      </c>
      <c r="N20" s="164" t="str">
        <f t="shared" si="4"/>
        <v xml:space="preserve"> </v>
      </c>
      <c r="O20" s="314" t="str">
        <f t="shared" si="6"/>
        <v>No Thrower</v>
      </c>
      <c r="P20" s="140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404"/>
      <c r="U20" s="370"/>
      <c r="V20" s="371"/>
      <c r="W20" s="372"/>
      <c r="X20" s="403"/>
      <c r="Y20" s="276"/>
      <c r="Z20" s="277"/>
      <c r="AA20" s="278"/>
    </row>
    <row r="21" spans="1:27" ht="9.9499999999999993" customHeight="1" x14ac:dyDescent="0.25">
      <c r="A21" s="403"/>
      <c r="B21" s="403"/>
      <c r="C21" s="482"/>
      <c r="D21" s="483"/>
      <c r="E21" s="476"/>
      <c r="F21" s="477"/>
      <c r="G21" s="477"/>
      <c r="H21" s="32" t="str">
        <f t="shared" si="9"/>
        <v/>
      </c>
      <c r="I21" s="19" t="str">
        <f t="shared" si="10"/>
        <v/>
      </c>
      <c r="J21" s="269"/>
      <c r="K21" s="270"/>
      <c r="L21" s="162" t="str">
        <f t="shared" si="2"/>
        <v xml:space="preserve"> </v>
      </c>
      <c r="M21" s="163" t="str">
        <f t="shared" si="3"/>
        <v xml:space="preserve"> </v>
      </c>
      <c r="N21" s="164" t="str">
        <f t="shared" si="4"/>
        <v xml:space="preserve"> </v>
      </c>
      <c r="O21" s="314" t="str">
        <f t="shared" si="6"/>
        <v>No Thrower</v>
      </c>
      <c r="P21" s="140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404"/>
      <c r="U21" s="373"/>
      <c r="V21" s="374"/>
      <c r="W21" s="375"/>
      <c r="X21" s="403"/>
      <c r="Y21" s="276"/>
      <c r="Z21" s="277"/>
      <c r="AA21" s="278"/>
    </row>
    <row r="22" spans="1:27" ht="9.9499999999999993" customHeight="1" x14ac:dyDescent="0.25">
      <c r="A22" s="403"/>
      <c r="B22" s="403"/>
      <c r="C22" s="482"/>
      <c r="D22" s="483"/>
      <c r="E22" s="476"/>
      <c r="F22" s="477"/>
      <c r="G22" s="477"/>
      <c r="H22" s="32" t="str">
        <f t="shared" si="9"/>
        <v/>
      </c>
      <c r="I22" s="19" t="str">
        <f t="shared" si="10"/>
        <v/>
      </c>
      <c r="J22" s="269"/>
      <c r="K22" s="270"/>
      <c r="L22" s="162" t="str">
        <f t="shared" si="2"/>
        <v xml:space="preserve"> </v>
      </c>
      <c r="M22" s="163" t="str">
        <f t="shared" si="3"/>
        <v xml:space="preserve"> </v>
      </c>
      <c r="N22" s="164" t="str">
        <f t="shared" si="4"/>
        <v xml:space="preserve"> </v>
      </c>
      <c r="O22" s="314" t="str">
        <f t="shared" si="6"/>
        <v>No Thrower</v>
      </c>
      <c r="P22" s="140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404"/>
      <c r="U22" s="376"/>
      <c r="V22" s="377"/>
      <c r="W22" s="378"/>
      <c r="X22" s="403"/>
      <c r="Y22" s="276"/>
      <c r="Z22" s="277"/>
      <c r="AA22" s="278"/>
    </row>
    <row r="23" spans="1:27" ht="9.9499999999999993" customHeight="1" x14ac:dyDescent="0.25">
      <c r="A23" s="403"/>
      <c r="B23" s="403"/>
      <c r="C23" s="482"/>
      <c r="D23" s="483"/>
      <c r="E23" s="476"/>
      <c r="F23" s="477"/>
      <c r="G23" s="477"/>
      <c r="H23" s="31" t="str">
        <f t="shared" si="9"/>
        <v/>
      </c>
      <c r="I23" s="18" t="str">
        <f t="shared" si="10"/>
        <v/>
      </c>
      <c r="J23" s="269"/>
      <c r="K23" s="270"/>
      <c r="L23" s="162" t="str">
        <f t="shared" si="2"/>
        <v xml:space="preserve"> </v>
      </c>
      <c r="M23" s="163" t="str">
        <f t="shared" si="3"/>
        <v xml:space="preserve"> </v>
      </c>
      <c r="N23" s="164" t="str">
        <f t="shared" si="4"/>
        <v xml:space="preserve"> </v>
      </c>
      <c r="O23" s="314" t="str">
        <f t="shared" si="6"/>
        <v>No Thrower</v>
      </c>
      <c r="P23" s="140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404"/>
      <c r="U23" s="379"/>
      <c r="V23" s="380"/>
      <c r="W23" s="381"/>
      <c r="X23" s="403"/>
      <c r="Y23" s="276"/>
      <c r="Z23" s="277"/>
      <c r="AA23" s="278"/>
    </row>
    <row r="24" spans="1:27" ht="9.9499999999999993" customHeight="1" x14ac:dyDescent="0.25">
      <c r="A24" s="403"/>
      <c r="B24" s="403"/>
      <c r="C24" s="482"/>
      <c r="D24" s="483"/>
      <c r="E24" s="476"/>
      <c r="F24" s="477"/>
      <c r="G24" s="477"/>
      <c r="H24" s="31" t="str">
        <f t="shared" si="9"/>
        <v/>
      </c>
      <c r="I24" s="18" t="str">
        <f t="shared" si="10"/>
        <v/>
      </c>
      <c r="J24" s="269"/>
      <c r="K24" s="270"/>
      <c r="L24" s="162" t="str">
        <f t="shared" si="2"/>
        <v xml:space="preserve"> </v>
      </c>
      <c r="M24" s="163" t="str">
        <f t="shared" si="3"/>
        <v xml:space="preserve"> </v>
      </c>
      <c r="N24" s="164" t="str">
        <f t="shared" si="4"/>
        <v xml:space="preserve"> </v>
      </c>
      <c r="O24" s="314" t="str">
        <f t="shared" si="6"/>
        <v>No Thrower</v>
      </c>
      <c r="P24" s="140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404"/>
      <c r="U24" s="382"/>
      <c r="V24" s="383"/>
      <c r="W24" s="384"/>
      <c r="X24" s="403"/>
      <c r="Y24" s="276"/>
      <c r="Z24" s="277"/>
      <c r="AA24" s="278"/>
    </row>
    <row r="25" spans="1:27" ht="9.9499999999999993" customHeight="1" x14ac:dyDescent="0.25">
      <c r="A25" s="403"/>
      <c r="B25" s="403"/>
      <c r="C25" s="482"/>
      <c r="D25" s="483"/>
      <c r="E25" s="476"/>
      <c r="F25" s="477"/>
      <c r="G25" s="477"/>
      <c r="H25" s="5" t="str">
        <f t="shared" si="9"/>
        <v/>
      </c>
      <c r="I25" s="8" t="str">
        <f t="shared" si="10"/>
        <v/>
      </c>
      <c r="J25" s="271"/>
      <c r="K25" s="270"/>
      <c r="L25" s="162" t="str">
        <f t="shared" si="2"/>
        <v xml:space="preserve"> </v>
      </c>
      <c r="M25" s="163" t="str">
        <f t="shared" si="3"/>
        <v xml:space="preserve"> </v>
      </c>
      <c r="N25" s="164" t="str">
        <f t="shared" si="4"/>
        <v xml:space="preserve"> </v>
      </c>
      <c r="O25" s="314" t="str">
        <f t="shared" si="6"/>
        <v>No Thrower</v>
      </c>
      <c r="P25" s="140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404"/>
      <c r="U25" s="446"/>
      <c r="V25" s="447"/>
      <c r="W25" s="448"/>
      <c r="X25" s="403"/>
      <c r="Y25" s="276"/>
      <c r="Z25" s="277"/>
      <c r="AA25" s="278"/>
    </row>
    <row r="26" spans="1:27" ht="9.9499999999999993" customHeight="1" x14ac:dyDescent="0.25">
      <c r="A26" s="403"/>
      <c r="B26" s="403"/>
      <c r="C26" s="482"/>
      <c r="D26" s="483"/>
      <c r="E26" s="476"/>
      <c r="F26" s="477"/>
      <c r="G26" s="477"/>
      <c r="H26" s="5" t="str">
        <f t="shared" si="9"/>
        <v/>
      </c>
      <c r="I26" s="8" t="str">
        <f t="shared" si="10"/>
        <v/>
      </c>
      <c r="J26" s="271"/>
      <c r="K26" s="270"/>
      <c r="L26" s="162" t="str">
        <f t="shared" si="2"/>
        <v xml:space="preserve"> </v>
      </c>
      <c r="M26" s="163" t="str">
        <f t="shared" si="3"/>
        <v xml:space="preserve"> </v>
      </c>
      <c r="N26" s="164" t="str">
        <f t="shared" si="4"/>
        <v xml:space="preserve"> </v>
      </c>
      <c r="O26" s="314" t="str">
        <f t="shared" si="6"/>
        <v>No Thrower</v>
      </c>
      <c r="P26" s="140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404"/>
      <c r="U26" s="446"/>
      <c r="V26" s="447"/>
      <c r="W26" s="448"/>
      <c r="X26" s="403"/>
      <c r="Y26" s="276"/>
      <c r="Z26" s="277"/>
      <c r="AA26" s="278"/>
    </row>
    <row r="27" spans="1:27" ht="9.9499999999999993" customHeight="1" x14ac:dyDescent="0.25">
      <c r="A27" s="403"/>
      <c r="B27" s="403"/>
      <c r="C27" s="482"/>
      <c r="D27" s="483"/>
      <c r="E27" s="476"/>
      <c r="F27" s="477"/>
      <c r="G27" s="477"/>
      <c r="H27" s="31" t="str">
        <f t="shared" si="9"/>
        <v/>
      </c>
      <c r="I27" s="18" t="str">
        <f t="shared" si="10"/>
        <v/>
      </c>
      <c r="J27" s="269"/>
      <c r="K27" s="270"/>
      <c r="L27" s="162" t="str">
        <f t="shared" si="2"/>
        <v xml:space="preserve"> </v>
      </c>
      <c r="M27" s="163" t="str">
        <f t="shared" si="3"/>
        <v xml:space="preserve"> </v>
      </c>
      <c r="N27" s="164" t="str">
        <f t="shared" si="4"/>
        <v xml:space="preserve"> </v>
      </c>
      <c r="O27" s="314" t="str">
        <f t="shared" si="6"/>
        <v>No Thrower</v>
      </c>
      <c r="P27" s="140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404"/>
      <c r="U27" s="446"/>
      <c r="V27" s="447"/>
      <c r="W27" s="448"/>
      <c r="X27" s="403"/>
      <c r="Y27" s="276"/>
      <c r="Z27" s="277"/>
      <c r="AA27" s="278"/>
    </row>
    <row r="28" spans="1:27" ht="9.9499999999999993" customHeight="1" x14ac:dyDescent="0.25">
      <c r="A28" s="403"/>
      <c r="B28" s="403"/>
      <c r="C28" s="482"/>
      <c r="D28" s="483"/>
      <c r="E28" s="476"/>
      <c r="F28" s="477"/>
      <c r="G28" s="477"/>
      <c r="H28" s="31" t="str">
        <f t="shared" si="9"/>
        <v/>
      </c>
      <c r="I28" s="18" t="str">
        <f t="shared" si="10"/>
        <v/>
      </c>
      <c r="J28" s="269"/>
      <c r="K28" s="270"/>
      <c r="L28" s="162" t="str">
        <f t="shared" si="2"/>
        <v xml:space="preserve"> </v>
      </c>
      <c r="M28" s="163" t="str">
        <f t="shared" si="3"/>
        <v xml:space="preserve"> </v>
      </c>
      <c r="N28" s="164" t="str">
        <f t="shared" si="4"/>
        <v xml:space="preserve"> </v>
      </c>
      <c r="O28" s="314" t="str">
        <f t="shared" si="6"/>
        <v>No Thrower</v>
      </c>
      <c r="P28" s="140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404"/>
      <c r="U28" s="446"/>
      <c r="V28" s="447"/>
      <c r="W28" s="448"/>
      <c r="X28" s="403"/>
      <c r="Y28" s="276"/>
      <c r="Z28" s="277"/>
      <c r="AA28" s="278"/>
    </row>
    <row r="29" spans="1:27" ht="9.9499999999999993" customHeight="1" x14ac:dyDescent="0.25">
      <c r="A29" s="403"/>
      <c r="B29" s="403"/>
      <c r="C29" s="482"/>
      <c r="D29" s="483"/>
      <c r="E29" s="476"/>
      <c r="F29" s="477"/>
      <c r="G29" s="477"/>
      <c r="H29" s="32" t="str">
        <f t="shared" si="9"/>
        <v/>
      </c>
      <c r="I29" s="19" t="str">
        <f t="shared" si="10"/>
        <v/>
      </c>
      <c r="J29" s="269"/>
      <c r="K29" s="270"/>
      <c r="L29" s="162" t="str">
        <f t="shared" si="2"/>
        <v xml:space="preserve"> </v>
      </c>
      <c r="M29" s="163" t="str">
        <f t="shared" si="3"/>
        <v xml:space="preserve"> </v>
      </c>
      <c r="N29" s="164" t="str">
        <f t="shared" si="4"/>
        <v xml:space="preserve"> </v>
      </c>
      <c r="O29" s="314" t="str">
        <f t="shared" si="6"/>
        <v>No Thrower</v>
      </c>
      <c r="P29" s="140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404"/>
      <c r="U29" s="446"/>
      <c r="V29" s="447"/>
      <c r="W29" s="448"/>
      <c r="X29" s="403"/>
      <c r="Y29" s="276"/>
      <c r="Z29" s="277"/>
      <c r="AA29" s="278"/>
    </row>
    <row r="30" spans="1:27" ht="9.9499999999999993" customHeight="1" thickBot="1" x14ac:dyDescent="0.3">
      <c r="A30" s="403"/>
      <c r="B30" s="403"/>
      <c r="C30" s="482"/>
      <c r="D30" s="483"/>
      <c r="E30" s="476"/>
      <c r="F30" s="477"/>
      <c r="G30" s="477"/>
      <c r="H30" s="31" t="str">
        <f t="shared" si="9"/>
        <v/>
      </c>
      <c r="I30" s="18" t="str">
        <f t="shared" si="10"/>
        <v/>
      </c>
      <c r="J30" s="269"/>
      <c r="K30" s="270"/>
      <c r="L30" s="162" t="str">
        <f t="shared" si="2"/>
        <v xml:space="preserve"> </v>
      </c>
      <c r="M30" s="163" t="str">
        <f t="shared" si="3"/>
        <v xml:space="preserve"> </v>
      </c>
      <c r="N30" s="164" t="str">
        <f t="shared" si="4"/>
        <v xml:space="preserve"> </v>
      </c>
      <c r="O30" s="314" t="str">
        <f t="shared" si="6"/>
        <v>No Thrower</v>
      </c>
      <c r="P30" s="140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404"/>
      <c r="U30" s="449"/>
      <c r="V30" s="450"/>
      <c r="W30" s="451"/>
      <c r="X30" s="403"/>
      <c r="Y30" s="276"/>
      <c r="Z30" s="277"/>
      <c r="AA30" s="278"/>
    </row>
    <row r="31" spans="1:27" ht="9.9499999999999993" customHeight="1" x14ac:dyDescent="0.25">
      <c r="A31" s="403"/>
      <c r="B31" s="403"/>
      <c r="C31" s="482"/>
      <c r="D31" s="483"/>
      <c r="E31" s="476"/>
      <c r="F31" s="477"/>
      <c r="G31" s="477"/>
      <c r="H31" s="31" t="str">
        <f t="shared" si="9"/>
        <v/>
      </c>
      <c r="I31" s="18" t="str">
        <f t="shared" si="10"/>
        <v/>
      </c>
      <c r="J31" s="269"/>
      <c r="K31" s="270"/>
      <c r="L31" s="162" t="str">
        <f t="shared" si="2"/>
        <v xml:space="preserve"> </v>
      </c>
      <c r="M31" s="163" t="str">
        <f t="shared" si="3"/>
        <v xml:space="preserve"> </v>
      </c>
      <c r="N31" s="164" t="str">
        <f t="shared" si="4"/>
        <v xml:space="preserve"> </v>
      </c>
      <c r="O31" s="314" t="str">
        <f t="shared" si="6"/>
        <v>No Thrower</v>
      </c>
      <c r="P31" s="140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404"/>
      <c r="U31" s="398"/>
      <c r="V31" s="398"/>
      <c r="W31" s="398"/>
      <c r="X31" s="403"/>
      <c r="Y31" s="276"/>
      <c r="Z31" s="277"/>
      <c r="AA31" s="278"/>
    </row>
    <row r="32" spans="1:27" ht="9.9499999999999993" customHeight="1" x14ac:dyDescent="0.25">
      <c r="A32" s="403"/>
      <c r="B32" s="403"/>
      <c r="C32" s="482"/>
      <c r="D32" s="483"/>
      <c r="E32" s="476"/>
      <c r="F32" s="477"/>
      <c r="G32" s="477"/>
      <c r="H32" s="31" t="str">
        <f t="shared" si="9"/>
        <v/>
      </c>
      <c r="I32" s="18" t="str">
        <f t="shared" si="10"/>
        <v/>
      </c>
      <c r="J32" s="269"/>
      <c r="K32" s="270"/>
      <c r="L32" s="162" t="str">
        <f t="shared" si="2"/>
        <v xml:space="preserve"> </v>
      </c>
      <c r="M32" s="163" t="str">
        <f t="shared" si="3"/>
        <v xml:space="preserve"> </v>
      </c>
      <c r="N32" s="164" t="str">
        <f t="shared" si="4"/>
        <v xml:space="preserve"> </v>
      </c>
      <c r="O32" s="314" t="str">
        <f t="shared" si="6"/>
        <v>No Thrower</v>
      </c>
      <c r="P32" s="140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404"/>
      <c r="U32" s="401"/>
      <c r="V32" s="401"/>
      <c r="W32" s="401"/>
      <c r="X32" s="403"/>
      <c r="Y32" s="276"/>
      <c r="Z32" s="277"/>
      <c r="AA32" s="278"/>
    </row>
    <row r="33" spans="1:28" ht="9.9499999999999993" customHeight="1" x14ac:dyDescent="0.25">
      <c r="A33" s="403"/>
      <c r="B33" s="403"/>
      <c r="C33" s="482"/>
      <c r="D33" s="483"/>
      <c r="E33" s="476"/>
      <c r="F33" s="477"/>
      <c r="G33" s="477"/>
      <c r="H33" s="32" t="str">
        <f t="shared" si="9"/>
        <v/>
      </c>
      <c r="I33" s="19" t="str">
        <f t="shared" si="10"/>
        <v/>
      </c>
      <c r="J33" s="269"/>
      <c r="K33" s="270"/>
      <c r="L33" s="162" t="str">
        <f t="shared" si="2"/>
        <v xml:space="preserve"> </v>
      </c>
      <c r="M33" s="163" t="str">
        <f t="shared" si="3"/>
        <v xml:space="preserve"> </v>
      </c>
      <c r="N33" s="164" t="str">
        <f t="shared" si="4"/>
        <v xml:space="preserve"> </v>
      </c>
      <c r="O33" s="314" t="str">
        <f t="shared" si="6"/>
        <v>No Thrower</v>
      </c>
      <c r="P33" s="140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404"/>
      <c r="U33" s="401"/>
      <c r="V33" s="401"/>
      <c r="W33" s="401"/>
      <c r="X33" s="403"/>
      <c r="Y33" s="276"/>
      <c r="Z33" s="277"/>
      <c r="AA33" s="278"/>
    </row>
    <row r="34" spans="1:28" ht="9.9499999999999993" customHeight="1" thickBot="1" x14ac:dyDescent="0.3">
      <c r="A34" s="403"/>
      <c r="B34" s="403"/>
      <c r="C34" s="482"/>
      <c r="D34" s="483"/>
      <c r="E34" s="478"/>
      <c r="F34" s="479"/>
      <c r="G34" s="479"/>
      <c r="H34" s="7" t="str">
        <f t="shared" si="9"/>
        <v/>
      </c>
      <c r="I34" s="9" t="str">
        <f t="shared" si="10"/>
        <v/>
      </c>
      <c r="J34" s="285"/>
      <c r="K34" s="274"/>
      <c r="L34" s="165" t="str">
        <f t="shared" si="2"/>
        <v xml:space="preserve"> </v>
      </c>
      <c r="M34" s="166" t="str">
        <f t="shared" si="3"/>
        <v xml:space="preserve"> </v>
      </c>
      <c r="N34" s="167" t="str">
        <f t="shared" si="4"/>
        <v xml:space="preserve"> </v>
      </c>
      <c r="O34" s="315" t="str">
        <f t="shared" si="6"/>
        <v>No Thrower</v>
      </c>
      <c r="P34" s="141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404"/>
      <c r="U34" s="401"/>
      <c r="V34" s="401"/>
      <c r="W34" s="401"/>
      <c r="X34" s="403"/>
      <c r="Y34" s="279"/>
      <c r="Z34" s="280"/>
      <c r="AA34" s="281"/>
    </row>
    <row r="35" spans="1:28" ht="9.9499999999999993" customHeight="1" x14ac:dyDescent="0.25">
      <c r="A35" s="403"/>
      <c r="B35" s="403"/>
      <c r="C35" s="482"/>
      <c r="D35" s="483"/>
      <c r="E35" s="440" t="s">
        <v>7</v>
      </c>
      <c r="F35" s="441"/>
      <c r="G35" s="144">
        <v>1</v>
      </c>
      <c r="H35" s="90" t="str">
        <f>IFERROR(VLOOKUP($G35,$O$3:$S$34,3,0),"")</f>
        <v xml:space="preserve">Charlie  Ryding </v>
      </c>
      <c r="I35" s="208" t="str">
        <f>IFERROR(VLOOKUP($G35,$O$3:$S$34,4,0),"")</f>
        <v>Hitchin Boys School</v>
      </c>
      <c r="J35" s="91" t="str">
        <f>IFERROR(VLOOKUP($G35,$O$3:$S$34,4,0),"")</f>
        <v>Hitchin Boys School</v>
      </c>
      <c r="K35" s="100">
        <f t="shared" ref="K35:K46" si="11">IFERROR(VLOOKUP($G35,$O$3:$S$34,2,0),0)</f>
        <v>36.479999999999997</v>
      </c>
      <c r="L35" s="174" t="str">
        <f t="shared" si="2"/>
        <v xml:space="preserve"> </v>
      </c>
      <c r="M35" s="178" t="str">
        <f t="shared" si="3"/>
        <v xml:space="preserve"> </v>
      </c>
      <c r="N35" s="181" t="str">
        <f t="shared" si="4"/>
        <v xml:space="preserve"> </v>
      </c>
      <c r="O35" s="435" t="s">
        <v>34</v>
      </c>
      <c r="P35" s="142"/>
      <c r="Q35" s="27"/>
      <c r="R35" s="27"/>
      <c r="S35" s="27"/>
      <c r="T35" s="404"/>
      <c r="U35" s="401"/>
      <c r="V35" s="401"/>
      <c r="W35" s="401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82"/>
      <c r="D36" s="483"/>
      <c r="E36" s="442"/>
      <c r="F36" s="443"/>
      <c r="G36" s="145">
        <v>2</v>
      </c>
      <c r="H36" s="149" t="str">
        <f t="shared" ref="H36:H46" si="12">IFERROR(VLOOKUP($G36,$O$3:$S$34,3,0),"")</f>
        <v>Jack Ridout</v>
      </c>
      <c r="I36" s="211" t="str">
        <f t="shared" ref="I36:I46" si="13">IFERROR(VLOOKUP($G36,$O$3:$S$34,4,0),"")</f>
        <v>St Clement Danes</v>
      </c>
      <c r="J36" s="94" t="str">
        <f t="shared" ref="J36:J46" si="14">IFERROR(VLOOKUP($G36,$O$3:$S$34,4,0),"")</f>
        <v>St Clement Danes</v>
      </c>
      <c r="K36" s="147">
        <f t="shared" si="11"/>
        <v>32.61</v>
      </c>
      <c r="L36" s="175" t="str">
        <f t="shared" si="2"/>
        <v xml:space="preserve"> </v>
      </c>
      <c r="M36" s="179" t="str">
        <f t="shared" si="3"/>
        <v xml:space="preserve"> </v>
      </c>
      <c r="N36" s="182" t="str">
        <f t="shared" si="4"/>
        <v xml:space="preserve"> </v>
      </c>
      <c r="O36" s="435"/>
      <c r="P36" s="142"/>
      <c r="Q36" s="27"/>
      <c r="R36" s="27"/>
      <c r="S36" s="27"/>
      <c r="T36" s="404"/>
      <c r="U36" s="401"/>
      <c r="V36" s="401"/>
      <c r="W36" s="401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82"/>
      <c r="D37" s="483"/>
      <c r="E37" s="442"/>
      <c r="F37" s="443"/>
      <c r="G37" s="146">
        <v>3</v>
      </c>
      <c r="H37" s="96" t="str">
        <f t="shared" si="12"/>
        <v xml:space="preserve">Hugo  Macpharlane-Cushing </v>
      </c>
      <c r="I37" s="212" t="str">
        <f t="shared" si="13"/>
        <v>Hitchin Boys School</v>
      </c>
      <c r="J37" s="95" t="str">
        <f t="shared" si="14"/>
        <v>Hitchin Boys School</v>
      </c>
      <c r="K37" s="148">
        <f t="shared" si="11"/>
        <v>26.64</v>
      </c>
      <c r="L37" s="176" t="str">
        <f t="shared" si="2"/>
        <v xml:space="preserve"> </v>
      </c>
      <c r="M37" s="180" t="str">
        <f t="shared" si="3"/>
        <v xml:space="preserve"> </v>
      </c>
      <c r="N37" s="183" t="str">
        <f t="shared" si="4"/>
        <v xml:space="preserve"> </v>
      </c>
      <c r="O37" s="436"/>
      <c r="P37" s="142"/>
      <c r="Q37" s="27"/>
      <c r="R37" s="27"/>
      <c r="S37" s="27"/>
      <c r="T37" s="404"/>
      <c r="U37" s="401"/>
      <c r="V37" s="401"/>
      <c r="W37" s="401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82"/>
      <c r="D38" s="483"/>
      <c r="E38" s="442"/>
      <c r="F38" s="443"/>
      <c r="G38" s="71">
        <v>4</v>
      </c>
      <c r="H38" s="150" t="str">
        <f t="shared" si="12"/>
        <v xml:space="preserve">Zach  Czech </v>
      </c>
      <c r="I38" s="59" t="str">
        <f t="shared" si="13"/>
        <v>Hitchin Boys School</v>
      </c>
      <c r="J38" s="56" t="str">
        <f t="shared" si="14"/>
        <v>Hitchin Boys School</v>
      </c>
      <c r="K38" s="3">
        <f t="shared" si="11"/>
        <v>26.2</v>
      </c>
      <c r="L38" s="162" t="str">
        <f t="shared" si="2"/>
        <v xml:space="preserve"> </v>
      </c>
      <c r="M38" s="163" t="str">
        <f t="shared" si="3"/>
        <v xml:space="preserve"> </v>
      </c>
      <c r="N38" s="164" t="str">
        <f t="shared" si="4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01"/>
      <c r="V38" s="401"/>
      <c r="W38" s="401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82"/>
      <c r="D39" s="483"/>
      <c r="E39" s="442"/>
      <c r="F39" s="443"/>
      <c r="G39" s="71">
        <v>5</v>
      </c>
      <c r="H39" s="150" t="str">
        <f t="shared" si="12"/>
        <v xml:space="preserve">Milan  Snarskeine </v>
      </c>
      <c r="I39" s="59" t="str">
        <f t="shared" si="13"/>
        <v>Hitchin Boys School</v>
      </c>
      <c r="J39" s="56" t="str">
        <f t="shared" si="14"/>
        <v>Hitchin Boys School</v>
      </c>
      <c r="K39" s="3">
        <f t="shared" si="11"/>
        <v>24.59</v>
      </c>
      <c r="L39" s="162" t="str">
        <f t="shared" si="2"/>
        <v xml:space="preserve"> </v>
      </c>
      <c r="M39" s="163" t="str">
        <f t="shared" si="3"/>
        <v xml:space="preserve"> </v>
      </c>
      <c r="N39" s="164" t="str">
        <f t="shared" si="4"/>
        <v xml:space="preserve"> </v>
      </c>
      <c r="O39" s="432"/>
      <c r="P39" s="142"/>
      <c r="Q39" s="27"/>
      <c r="R39" s="27"/>
      <c r="S39" s="27"/>
      <c r="T39" s="404"/>
      <c r="U39" s="401"/>
      <c r="V39" s="401"/>
      <c r="W39" s="401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82"/>
      <c r="D40" s="483"/>
      <c r="E40" s="442"/>
      <c r="F40" s="443"/>
      <c r="G40" s="71">
        <v>6</v>
      </c>
      <c r="H40" s="150" t="str">
        <f t="shared" si="12"/>
        <v>Thomas  Koert</v>
      </c>
      <c r="I40" s="59" t="str">
        <f t="shared" si="13"/>
        <v>Robert Barclay Academy</v>
      </c>
      <c r="J40" s="56" t="str">
        <f t="shared" si="14"/>
        <v>Robert Barclay Academy</v>
      </c>
      <c r="K40" s="3">
        <f t="shared" si="11"/>
        <v>23.13</v>
      </c>
      <c r="L40" s="162" t="str">
        <f t="shared" si="2"/>
        <v xml:space="preserve"> </v>
      </c>
      <c r="M40" s="163" t="str">
        <f t="shared" si="3"/>
        <v xml:space="preserve"> </v>
      </c>
      <c r="N40" s="164" t="str">
        <f t="shared" si="4"/>
        <v xml:space="preserve"> </v>
      </c>
      <c r="O40" s="432"/>
      <c r="P40" s="142"/>
      <c r="Q40" s="27"/>
      <c r="R40" s="27"/>
      <c r="S40" s="27"/>
      <c r="T40" s="404"/>
      <c r="U40" s="401"/>
      <c r="V40" s="401"/>
      <c r="W40" s="401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82"/>
      <c r="D41" s="483"/>
      <c r="E41" s="442"/>
      <c r="F41" s="443"/>
      <c r="G41" s="71">
        <v>7</v>
      </c>
      <c r="H41" s="150" t="str">
        <f t="shared" si="12"/>
        <v>Patryk Kerl</v>
      </c>
      <c r="I41" s="59" t="str">
        <f t="shared" si="13"/>
        <v>Robert Barclay Academy</v>
      </c>
      <c r="J41" s="56" t="str">
        <f t="shared" si="14"/>
        <v>Robert Barclay Academy</v>
      </c>
      <c r="K41" s="3">
        <f t="shared" si="11"/>
        <v>22.39</v>
      </c>
      <c r="L41" s="162" t="str">
        <f t="shared" si="2"/>
        <v xml:space="preserve"> </v>
      </c>
      <c r="M41" s="163" t="str">
        <f t="shared" si="3"/>
        <v xml:space="preserve"> </v>
      </c>
      <c r="N41" s="164" t="str">
        <f t="shared" si="4"/>
        <v xml:space="preserve"> </v>
      </c>
      <c r="O41" s="432"/>
      <c r="P41" s="142"/>
      <c r="Q41" s="27"/>
      <c r="R41" s="27"/>
      <c r="S41" s="27"/>
      <c r="T41" s="404"/>
      <c r="U41" s="401"/>
      <c r="V41" s="401"/>
      <c r="W41" s="401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84"/>
      <c r="D42" s="485"/>
      <c r="E42" s="442"/>
      <c r="F42" s="443"/>
      <c r="G42" s="71">
        <v>8</v>
      </c>
      <c r="H42" s="150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2" t="str">
        <f t="shared" si="2"/>
        <v xml:space="preserve"> </v>
      </c>
      <c r="M42" s="163" t="str">
        <f t="shared" si="3"/>
        <v xml:space="preserve"> </v>
      </c>
      <c r="N42" s="164" t="str">
        <f t="shared" si="4"/>
        <v xml:space="preserve"> </v>
      </c>
      <c r="O42" s="432"/>
      <c r="P42" s="142"/>
      <c r="Q42" s="27"/>
      <c r="R42" s="27"/>
      <c r="S42" s="27"/>
      <c r="T42" s="404"/>
      <c r="U42" s="401"/>
      <c r="V42" s="401"/>
      <c r="W42" s="401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71">
        <v>9</v>
      </c>
      <c r="H43" s="150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2" t="str">
        <f t="shared" si="2"/>
        <v xml:space="preserve"> </v>
      </c>
      <c r="M43" s="163" t="str">
        <f t="shared" si="3"/>
        <v xml:space="preserve"> </v>
      </c>
      <c r="N43" s="164" t="str">
        <f t="shared" si="4"/>
        <v xml:space="preserve"> </v>
      </c>
      <c r="O43" s="432"/>
      <c r="P43" s="142"/>
      <c r="T43" s="404"/>
      <c r="U43" s="401"/>
      <c r="V43" s="401"/>
      <c r="W43" s="401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2">
        <v>51.79</v>
      </c>
      <c r="E44" s="442"/>
      <c r="F44" s="443"/>
      <c r="G44" s="71">
        <v>10</v>
      </c>
      <c r="H44" s="150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2" t="str">
        <f t="shared" si="2"/>
        <v xml:space="preserve"> </v>
      </c>
      <c r="M44" s="163" t="str">
        <f t="shared" si="3"/>
        <v xml:space="preserve"> </v>
      </c>
      <c r="N44" s="164" t="str">
        <f t="shared" si="4"/>
        <v xml:space="preserve"> </v>
      </c>
      <c r="O44" s="432"/>
      <c r="P44" s="142"/>
      <c r="T44" s="404"/>
      <c r="U44" s="401"/>
      <c r="V44" s="401"/>
      <c r="W44" s="401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3">
        <v>45</v>
      </c>
      <c r="E45" s="442"/>
      <c r="F45" s="443"/>
      <c r="G45" s="71">
        <v>11</v>
      </c>
      <c r="H45" s="150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2" t="str">
        <f t="shared" si="2"/>
        <v xml:space="preserve"> </v>
      </c>
      <c r="M45" s="163" t="str">
        <f t="shared" si="3"/>
        <v xml:space="preserve"> </v>
      </c>
      <c r="N45" s="164" t="str">
        <f t="shared" si="4"/>
        <v xml:space="preserve"> </v>
      </c>
      <c r="O45" s="432"/>
      <c r="P45" s="142"/>
      <c r="T45" s="404"/>
      <c r="U45" s="401"/>
      <c r="V45" s="401"/>
      <c r="W45" s="401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4">
        <v>38</v>
      </c>
      <c r="E46" s="444"/>
      <c r="F46" s="445"/>
      <c r="G46" s="72">
        <v>12</v>
      </c>
      <c r="H46" s="151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5" t="str">
        <f t="shared" si="2"/>
        <v xml:space="preserve"> </v>
      </c>
      <c r="M46" s="166" t="str">
        <f t="shared" si="3"/>
        <v xml:space="preserve"> </v>
      </c>
      <c r="N46" s="167" t="str">
        <f t="shared" si="4"/>
        <v xml:space="preserve"> </v>
      </c>
      <c r="O46" s="433"/>
      <c r="P46" s="142"/>
      <c r="T46" s="404"/>
      <c r="U46" s="401"/>
      <c r="V46" s="401"/>
      <c r="W46" s="401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/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4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</mergeCells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66"/>
  <sheetViews>
    <sheetView showZeros="0" topLeftCell="A6" zoomScaleNormal="100" workbookViewId="0">
      <selection activeCell="I26" sqref="I26:I33"/>
    </sheetView>
  </sheetViews>
  <sheetFormatPr defaultColWidth="9.140625" defaultRowHeight="12" customHeight="1" x14ac:dyDescent="0.2"/>
  <cols>
    <col min="1" max="1" width="8.7109375" style="23" customWidth="1"/>
    <col min="2" max="3" width="20.7109375" style="108" customWidth="1"/>
    <col min="4" max="4" width="8.7109375" style="109" customWidth="1"/>
    <col min="5" max="5" width="2.7109375" style="23" customWidth="1"/>
    <col min="6" max="6" width="8.7109375" style="23" customWidth="1"/>
    <col min="7" max="8" width="20.7109375" style="108" customWidth="1"/>
    <col min="9" max="9" width="8.7109375" style="109" customWidth="1"/>
    <col min="10" max="10" width="2.7109375" style="23" customWidth="1"/>
    <col min="11" max="11" width="8.7109375" style="23" customWidth="1"/>
    <col min="12" max="13" width="20.7109375" style="23" customWidth="1"/>
    <col min="14" max="14" width="8.7109375" style="109" customWidth="1"/>
    <col min="15" max="16384" width="9.140625" style="20"/>
  </cols>
  <sheetData>
    <row r="1" spans="1:15" ht="69.75" customHeight="1" thickBot="1" x14ac:dyDescent="0.25">
      <c r="A1" s="340" t="s">
        <v>59</v>
      </c>
      <c r="B1" s="340"/>
      <c r="C1" s="340"/>
      <c r="D1" s="340"/>
      <c r="E1" s="80"/>
      <c r="F1" s="340" t="str">
        <f>Entries!A1</f>
        <v>U15 Boys</v>
      </c>
      <c r="G1" s="340"/>
      <c r="H1" s="340"/>
      <c r="I1" s="340"/>
      <c r="J1" s="80"/>
      <c r="K1" s="340" t="s">
        <v>22</v>
      </c>
      <c r="L1" s="340"/>
      <c r="M1" s="340"/>
      <c r="N1" s="340"/>
    </row>
    <row r="2" spans="1:15" s="102" customFormat="1" ht="21.95" customHeight="1" thickBot="1" x14ac:dyDescent="0.4">
      <c r="A2" s="336" t="str">
        <f>'80m Hurdles'!C2</f>
        <v>80m Hurdles</v>
      </c>
      <c r="B2" s="337"/>
      <c r="C2" s="338"/>
      <c r="D2" s="339"/>
      <c r="F2"/>
      <c r="G2"/>
      <c r="H2"/>
      <c r="I2"/>
      <c r="K2" s="341" t="str">
        <f>'100m'!C2</f>
        <v>100m</v>
      </c>
      <c r="L2" s="342"/>
      <c r="M2" s="342"/>
      <c r="N2" s="343"/>
    </row>
    <row r="3" spans="1:15" ht="12" customHeight="1" thickBot="1" x14ac:dyDescent="0.3">
      <c r="A3" s="125" t="s">
        <v>5</v>
      </c>
      <c r="B3" s="126" t="s">
        <v>1</v>
      </c>
      <c r="C3" s="199" t="s">
        <v>39</v>
      </c>
      <c r="D3" s="219" t="s">
        <v>14</v>
      </c>
      <c r="F3"/>
      <c r="G3"/>
      <c r="H3"/>
      <c r="I3"/>
      <c r="K3" s="125" t="s">
        <v>5</v>
      </c>
      <c r="L3" s="126" t="s">
        <v>1</v>
      </c>
      <c r="M3" s="199" t="s">
        <v>39</v>
      </c>
      <c r="N3" s="127" t="s">
        <v>14</v>
      </c>
      <c r="O3" s="23"/>
    </row>
    <row r="4" spans="1:15" ht="12" customHeight="1" x14ac:dyDescent="0.25">
      <c r="A4" s="121">
        <v>1</v>
      </c>
      <c r="B4" s="122" t="str">
        <f>'80m Hurdles'!$H35</f>
        <v>Harry Webb</v>
      </c>
      <c r="C4" s="122" t="str">
        <f>'80m Hurdles'!$I35</f>
        <v>The Hemel Hempstead School</v>
      </c>
      <c r="D4" s="123">
        <f>'80m Hurdles'!$K35</f>
        <v>12.3</v>
      </c>
      <c r="F4"/>
      <c r="G4"/>
      <c r="H4"/>
      <c r="I4"/>
      <c r="K4" s="121">
        <v>1</v>
      </c>
      <c r="L4" s="122" t="str">
        <f>'100m'!$H35</f>
        <v>Griffyn Archer Jones</v>
      </c>
      <c r="M4" s="122" t="str">
        <f>'100m'!$I35</f>
        <v>Beaumont</v>
      </c>
      <c r="N4" s="123">
        <f>'100m'!$K35</f>
        <v>12.12</v>
      </c>
    </row>
    <row r="5" spans="1:15" ht="12" customHeight="1" x14ac:dyDescent="0.25">
      <c r="A5" s="104">
        <v>2</v>
      </c>
      <c r="B5" s="106" t="str">
        <f>'80m Hurdles'!$H36</f>
        <v>Callum  Egan</v>
      </c>
      <c r="C5" s="106" t="str">
        <f>'80m Hurdles'!$I36</f>
        <v>St Clement Danes</v>
      </c>
      <c r="D5" s="107">
        <f>'80m Hurdles'!$K36</f>
        <v>12.3</v>
      </c>
      <c r="F5"/>
      <c r="G5"/>
      <c r="H5"/>
      <c r="I5"/>
      <c r="K5" s="104">
        <v>2</v>
      </c>
      <c r="L5" s="106" t="str">
        <f>'100m'!$H36</f>
        <v>Aryan Bhagwati</v>
      </c>
      <c r="M5" s="200" t="str">
        <f>'100m'!$I36</f>
        <v xml:space="preserve">St Albans School </v>
      </c>
      <c r="N5" s="107">
        <f>'100m'!$K36</f>
        <v>12.12</v>
      </c>
    </row>
    <row r="6" spans="1:15" ht="12" customHeight="1" thickBot="1" x14ac:dyDescent="0.3">
      <c r="A6" s="124">
        <v>3</v>
      </c>
      <c r="B6" s="133" t="str">
        <f>'80m Hurdles'!$H37</f>
        <v>Rian Shah</v>
      </c>
      <c r="C6" s="218" t="str">
        <f>'80m Hurdles'!$I37</f>
        <v>Dame Alice Owens</v>
      </c>
      <c r="D6" s="132">
        <f>'80m Hurdles'!$K37</f>
        <v>12.33</v>
      </c>
      <c r="F6"/>
      <c r="G6"/>
      <c r="H6"/>
      <c r="I6"/>
      <c r="K6" s="124">
        <v>3</v>
      </c>
      <c r="L6" s="133" t="str">
        <f>'100m'!$H37</f>
        <v>Billy Day</v>
      </c>
      <c r="M6" s="201" t="str">
        <f>'100m'!$I37</f>
        <v>Roundwood Park</v>
      </c>
      <c r="N6" s="132">
        <f>'100m'!$K37</f>
        <v>12.27</v>
      </c>
    </row>
    <row r="7" spans="1:15" ht="12" customHeight="1" x14ac:dyDescent="0.25">
      <c r="A7" s="120">
        <v>4</v>
      </c>
      <c r="B7" s="112" t="str">
        <f>'80m Hurdles'!$H38</f>
        <v>James Mendlesohn</v>
      </c>
      <c r="C7" s="112" t="str">
        <f>'80m Hurdles'!$I38</f>
        <v>St Albans School</v>
      </c>
      <c r="D7" s="117">
        <f>'80m Hurdles'!$K38</f>
        <v>12.33</v>
      </c>
      <c r="F7"/>
      <c r="G7"/>
      <c r="H7"/>
      <c r="I7"/>
      <c r="K7" s="120">
        <v>4</v>
      </c>
      <c r="L7" s="112" t="str">
        <f>'100m'!$H38</f>
        <v>Omead Haque</v>
      </c>
      <c r="M7" s="202" t="str">
        <f>'100m'!$I38</f>
        <v>Dame Alice Owens</v>
      </c>
      <c r="N7" s="117">
        <f>'100m'!$K38</f>
        <v>12.44</v>
      </c>
    </row>
    <row r="8" spans="1:15" ht="12" customHeight="1" x14ac:dyDescent="0.25">
      <c r="A8" s="111">
        <v>5</v>
      </c>
      <c r="B8" s="128" t="str">
        <f>'80m Hurdles'!$H39</f>
        <v>Finn Kenny</v>
      </c>
      <c r="C8" s="128" t="str">
        <f>'80m Hurdles'!$I39</f>
        <v>Roundwood Park</v>
      </c>
      <c r="D8" s="129">
        <f>'80m Hurdles'!$K39</f>
        <v>12.62</v>
      </c>
      <c r="F8"/>
      <c r="G8"/>
      <c r="H8"/>
      <c r="I8"/>
      <c r="K8" s="111">
        <v>5</v>
      </c>
      <c r="L8" s="128" t="str">
        <f>'100m'!$H39</f>
        <v>Will Selby</v>
      </c>
      <c r="M8" s="203" t="str">
        <f>'100m'!$I39</f>
        <v>Tring School</v>
      </c>
      <c r="N8" s="117">
        <f>'100m'!$K39</f>
        <v>12.53</v>
      </c>
    </row>
    <row r="9" spans="1:15" ht="12" customHeight="1" x14ac:dyDescent="0.25">
      <c r="A9" s="111">
        <v>6</v>
      </c>
      <c r="B9" s="128" t="str">
        <f>'80m Hurdles'!$H40</f>
        <v>Harry Walker</v>
      </c>
      <c r="C9" s="128" t="str">
        <f>'80m Hurdles'!$I40</f>
        <v>Sandringham</v>
      </c>
      <c r="D9" s="129">
        <f>'80m Hurdles'!$K40</f>
        <v>12.95</v>
      </c>
      <c r="F9"/>
      <c r="G9"/>
      <c r="H9"/>
      <c r="I9"/>
      <c r="K9" s="111">
        <v>6</v>
      </c>
      <c r="L9" s="128" t="str">
        <f>'100m'!$H40</f>
        <v>Aidan Sher</v>
      </c>
      <c r="M9" s="203" t="str">
        <f>'100m'!$I40</f>
        <v>Aldenham School</v>
      </c>
      <c r="N9" s="129">
        <f>'100m'!$K40</f>
        <v>12.55</v>
      </c>
    </row>
    <row r="10" spans="1:15" ht="12" customHeight="1" x14ac:dyDescent="0.25">
      <c r="A10" s="111">
        <v>7</v>
      </c>
      <c r="B10" s="128" t="str">
        <f>'80m Hurdles'!$H41</f>
        <v>Haydan London</v>
      </c>
      <c r="C10" s="128" t="str">
        <f>'80m Hurdles'!$I41</f>
        <v xml:space="preserve">Aldenham School </v>
      </c>
      <c r="D10" s="129">
        <f>'80m Hurdles'!$K41</f>
        <v>13.63</v>
      </c>
      <c r="F10"/>
      <c r="G10"/>
      <c r="H10"/>
      <c r="I10"/>
      <c r="K10" s="111">
        <v>7</v>
      </c>
      <c r="L10" s="128" t="str">
        <f>'100m'!$H41</f>
        <v xml:space="preserve">Jayden  Ray Walker </v>
      </c>
      <c r="M10" s="203" t="str">
        <f>'100m'!$I41</f>
        <v xml:space="preserve">Samuel Ryder Academy </v>
      </c>
      <c r="N10" s="129">
        <f>'100m'!$K41</f>
        <v>12.8</v>
      </c>
    </row>
    <row r="11" spans="1:15" ht="12" customHeight="1" thickBot="1" x14ac:dyDescent="0.3">
      <c r="A11" s="113">
        <v>8</v>
      </c>
      <c r="B11" s="130" t="str">
        <f>'80m Hurdles'!$H42</f>
        <v/>
      </c>
      <c r="C11" s="130" t="str">
        <f>'80m Hurdles'!$I42</f>
        <v/>
      </c>
      <c r="D11" s="131">
        <f>'80m Hurdles'!$K42</f>
        <v>0</v>
      </c>
      <c r="F11"/>
      <c r="G11"/>
      <c r="H11"/>
      <c r="I11"/>
      <c r="K11" s="113">
        <v>8</v>
      </c>
      <c r="L11" s="130" t="str">
        <f>'100m'!$H42</f>
        <v/>
      </c>
      <c r="M11" s="204" t="str">
        <f>'100m'!$I42</f>
        <v/>
      </c>
      <c r="N11" s="131">
        <f>'100m'!$K42</f>
        <v>0</v>
      </c>
    </row>
    <row r="12" spans="1:15" ht="12" customHeight="1" thickBot="1" x14ac:dyDescent="0.25">
      <c r="D12" s="131"/>
    </row>
    <row r="13" spans="1:15" s="102" customFormat="1" ht="21.95" customHeight="1" thickBot="1" x14ac:dyDescent="0.4">
      <c r="A13" s="336" t="str">
        <f>'200m'!C2</f>
        <v>200m</v>
      </c>
      <c r="B13" s="337"/>
      <c r="C13" s="338"/>
      <c r="D13" s="339"/>
      <c r="F13" s="336" t="str">
        <f>'300m'!C2</f>
        <v>300m</v>
      </c>
      <c r="G13" s="337"/>
      <c r="H13" s="338"/>
      <c r="I13" s="339"/>
      <c r="K13"/>
      <c r="L13"/>
      <c r="M13"/>
      <c r="N13"/>
    </row>
    <row r="14" spans="1:15" ht="12" customHeight="1" thickBot="1" x14ac:dyDescent="0.3">
      <c r="A14" s="125" t="s">
        <v>5</v>
      </c>
      <c r="B14" s="126" t="s">
        <v>1</v>
      </c>
      <c r="C14" s="199" t="s">
        <v>39</v>
      </c>
      <c r="D14" s="127" t="s">
        <v>14</v>
      </c>
      <c r="F14" s="125" t="s">
        <v>5</v>
      </c>
      <c r="G14" s="126" t="s">
        <v>1</v>
      </c>
      <c r="H14" s="199" t="s">
        <v>39</v>
      </c>
      <c r="I14" s="127" t="s">
        <v>14</v>
      </c>
      <c r="K14"/>
      <c r="L14"/>
      <c r="M14"/>
      <c r="N14"/>
    </row>
    <row r="15" spans="1:15" ht="12" customHeight="1" x14ac:dyDescent="0.25">
      <c r="A15" s="121">
        <v>1</v>
      </c>
      <c r="B15" s="122" t="str">
        <f>'200m'!$H35</f>
        <v>Joseph Wheeler-Henry</v>
      </c>
      <c r="C15" s="122" t="str">
        <f>'200m'!$I35</f>
        <v>Queens'</v>
      </c>
      <c r="D15" s="123">
        <f>'200m'!$K35</f>
        <v>23.36</v>
      </c>
      <c r="F15" s="121">
        <v>1</v>
      </c>
      <c r="G15" s="122" t="str">
        <f>'300m'!$H35</f>
        <v xml:space="preserve">Tom  Redfern </v>
      </c>
      <c r="H15" s="122" t="str">
        <f>'300m'!$I35</f>
        <v>Hitchin Boys School</v>
      </c>
      <c r="I15" s="123">
        <f>'300m'!$K35</f>
        <v>39.08</v>
      </c>
      <c r="K15"/>
      <c r="L15"/>
      <c r="M15"/>
      <c r="N15"/>
    </row>
    <row r="16" spans="1:15" ht="12" customHeight="1" x14ac:dyDescent="0.25">
      <c r="A16" s="104">
        <v>2</v>
      </c>
      <c r="B16" s="106" t="str">
        <f>'200m'!$H36</f>
        <v>Ben Parker</v>
      </c>
      <c r="C16" s="200" t="str">
        <f>'200m'!$I36</f>
        <v>Haileybury</v>
      </c>
      <c r="D16" s="107">
        <f>'200m'!$K36</f>
        <v>24.45</v>
      </c>
      <c r="F16" s="104">
        <v>2</v>
      </c>
      <c r="G16" s="106" t="str">
        <f>'300m'!$H36</f>
        <v>Jonathan May</v>
      </c>
      <c r="H16" s="200" t="str">
        <f>'300m'!$I36</f>
        <v xml:space="preserve">St Clement Danes </v>
      </c>
      <c r="I16" s="107">
        <f>'300m'!$K36</f>
        <v>40.42</v>
      </c>
      <c r="K16"/>
      <c r="L16"/>
      <c r="M16"/>
      <c r="N16"/>
    </row>
    <row r="17" spans="1:14" ht="12" customHeight="1" thickBot="1" x14ac:dyDescent="0.3">
      <c r="A17" s="124">
        <v>3</v>
      </c>
      <c r="B17" s="133" t="str">
        <f>'200m'!$H37</f>
        <v>George Sutcliffe</v>
      </c>
      <c r="C17" s="201" t="str">
        <f>'200m'!$I37</f>
        <v>Nicholas Breakspear</v>
      </c>
      <c r="D17" s="132">
        <f>'200m'!$K37</f>
        <v>24.79</v>
      </c>
      <c r="F17" s="124">
        <v>3</v>
      </c>
      <c r="G17" s="133" t="str">
        <f>'300m'!$H37</f>
        <v>Tristan Lee</v>
      </c>
      <c r="H17" s="201" t="str">
        <f>'300m'!$I37</f>
        <v>St. Michael's Catholic High School (8)</v>
      </c>
      <c r="I17" s="132">
        <f>'300m'!$K37</f>
        <v>40.590000000000003</v>
      </c>
      <c r="K17"/>
      <c r="L17"/>
      <c r="M17"/>
      <c r="N17"/>
    </row>
    <row r="18" spans="1:14" ht="12" customHeight="1" x14ac:dyDescent="0.25">
      <c r="A18" s="120">
        <v>4</v>
      </c>
      <c r="B18" s="112" t="str">
        <f>'200m'!$H38</f>
        <v>William  Unadike</v>
      </c>
      <c r="C18" s="202" t="str">
        <f>'200m'!$I38</f>
        <v>St Mary's Catholic School</v>
      </c>
      <c r="D18" s="117">
        <f>'200m'!$K38</f>
        <v>24.94</v>
      </c>
      <c r="F18" s="120">
        <v>4</v>
      </c>
      <c r="G18" s="112" t="str">
        <f>'300m'!$H38</f>
        <v xml:space="preserve">Lewis  Price </v>
      </c>
      <c r="H18" s="202" t="str">
        <f>'300m'!$I38</f>
        <v>Hitchin Boys School</v>
      </c>
      <c r="I18" s="117">
        <f>'300m'!$K38</f>
        <v>40.78</v>
      </c>
      <c r="K18"/>
      <c r="L18"/>
      <c r="M18"/>
      <c r="N18"/>
    </row>
    <row r="19" spans="1:14" ht="12" customHeight="1" x14ac:dyDescent="0.25">
      <c r="A19" s="111">
        <v>5</v>
      </c>
      <c r="B19" s="128" t="str">
        <f>'200m'!$H39</f>
        <v>Freddie Stewart</v>
      </c>
      <c r="C19" s="203" t="str">
        <f>'200m'!$I39</f>
        <v>Roundwood Park</v>
      </c>
      <c r="D19" s="129">
        <f>'200m'!$K39</f>
        <v>25.02</v>
      </c>
      <c r="F19" s="111">
        <v>5</v>
      </c>
      <c r="G19" s="128" t="str">
        <f>'300m'!$H39</f>
        <v>Sam Philpot</v>
      </c>
      <c r="H19" s="203" t="str">
        <f>'300m'!$I39</f>
        <v>Sandringham</v>
      </c>
      <c r="I19" s="129">
        <f>'300m'!$K39</f>
        <v>41.11</v>
      </c>
      <c r="K19"/>
      <c r="L19"/>
      <c r="M19"/>
      <c r="N19"/>
    </row>
    <row r="20" spans="1:14" ht="12" customHeight="1" x14ac:dyDescent="0.25">
      <c r="A20" s="111">
        <v>6</v>
      </c>
      <c r="B20" s="128" t="str">
        <f>'200m'!$H40</f>
        <v xml:space="preserve">Jayden  Ray Walker </v>
      </c>
      <c r="C20" s="203" t="str">
        <f>'200m'!$I40</f>
        <v xml:space="preserve">Samuel Ryder Academy </v>
      </c>
      <c r="D20" s="129">
        <f>'200m'!$K40</f>
        <v>25.46</v>
      </c>
      <c r="F20" s="111">
        <v>6</v>
      </c>
      <c r="G20" s="128" t="str">
        <f>'300m'!$H40</f>
        <v>Cem Omer</v>
      </c>
      <c r="H20" s="203" t="str">
        <f>'300m'!$I40</f>
        <v>Chancellor's</v>
      </c>
      <c r="I20" s="129">
        <f>'300m'!$K40</f>
        <v>41.95</v>
      </c>
      <c r="K20"/>
      <c r="L20"/>
      <c r="M20"/>
      <c r="N20"/>
    </row>
    <row r="21" spans="1:14" ht="12" customHeight="1" x14ac:dyDescent="0.25">
      <c r="A21" s="111">
        <v>7</v>
      </c>
      <c r="B21" s="128" t="str">
        <f>'200m'!$H41</f>
        <v>Yann  Merrick</v>
      </c>
      <c r="C21" s="203" t="str">
        <f>'200m'!$I41</f>
        <v>Beaumont</v>
      </c>
      <c r="D21" s="129">
        <f>'200m'!$K41</f>
        <v>25.59</v>
      </c>
      <c r="F21" s="111">
        <v>7</v>
      </c>
      <c r="G21" s="128" t="str">
        <f>'300m'!$H41</f>
        <v>Harry Murphy</v>
      </c>
      <c r="H21" s="203" t="str">
        <f>'300m'!$I41</f>
        <v>Sandringham</v>
      </c>
      <c r="I21" s="129">
        <f>'300m'!$K41</f>
        <v>43.09</v>
      </c>
      <c r="K21"/>
      <c r="L21"/>
      <c r="M21"/>
      <c r="N21"/>
    </row>
    <row r="22" spans="1:14" ht="12" customHeight="1" thickBot="1" x14ac:dyDescent="0.3">
      <c r="A22" s="113">
        <v>8</v>
      </c>
      <c r="B22" s="130" t="str">
        <f>'200m'!$H42</f>
        <v/>
      </c>
      <c r="C22" s="204" t="str">
        <f>'200m'!$I42</f>
        <v/>
      </c>
      <c r="D22" s="131">
        <f>'200m'!$K42</f>
        <v>0</v>
      </c>
      <c r="F22" s="113">
        <v>8</v>
      </c>
      <c r="G22" s="130" t="str">
        <f>'300m'!$H42</f>
        <v>Ronnie wilton</v>
      </c>
      <c r="H22" s="204" t="str">
        <f>'300m'!$I42</f>
        <v>Samuel Ryder Academy</v>
      </c>
      <c r="I22" s="131">
        <f>'300m'!$K42</f>
        <v>43.8</v>
      </c>
      <c r="K22"/>
      <c r="L22"/>
      <c r="M22"/>
      <c r="N22"/>
    </row>
    <row r="23" spans="1:14" ht="12" customHeight="1" thickBot="1" x14ac:dyDescent="0.25"/>
    <row r="24" spans="1:14" s="102" customFormat="1" ht="21.95" customHeight="1" thickBot="1" x14ac:dyDescent="0.4">
      <c r="A24" s="336" t="str">
        <f>'800m'!C2</f>
        <v>800m</v>
      </c>
      <c r="B24" s="337"/>
      <c r="C24" s="338"/>
      <c r="D24" s="339"/>
      <c r="F24" s="336" t="str">
        <f>'1500m'!C2</f>
        <v>1500m</v>
      </c>
      <c r="G24" s="337"/>
      <c r="H24" s="338"/>
      <c r="I24" s="339"/>
      <c r="K24"/>
      <c r="L24"/>
      <c r="M24"/>
      <c r="N24"/>
    </row>
    <row r="25" spans="1:14" ht="12" customHeight="1" thickBot="1" x14ac:dyDescent="0.3">
      <c r="A25" s="21" t="s">
        <v>5</v>
      </c>
      <c r="B25" s="22" t="s">
        <v>1</v>
      </c>
      <c r="C25" s="219" t="s">
        <v>39</v>
      </c>
      <c r="D25" s="134" t="s">
        <v>14</v>
      </c>
      <c r="F25" s="21" t="s">
        <v>5</v>
      </c>
      <c r="G25" s="22" t="s">
        <v>1</v>
      </c>
      <c r="H25" s="219" t="s">
        <v>39</v>
      </c>
      <c r="I25" s="134" t="s">
        <v>14</v>
      </c>
      <c r="K25"/>
      <c r="L25"/>
      <c r="M25"/>
      <c r="N25"/>
    </row>
    <row r="26" spans="1:14" ht="12" customHeight="1" x14ac:dyDescent="0.25">
      <c r="A26" s="121">
        <v>1</v>
      </c>
      <c r="B26" s="105" t="str">
        <f>'800m'!$H39</f>
        <v>Luke Carlin</v>
      </c>
      <c r="C26" s="105" t="str">
        <f>'800m'!$I39</f>
        <v>Sandringham</v>
      </c>
      <c r="D26" s="322">
        <f>'800m'!$K39</f>
        <v>1.5065972222222223E-3</v>
      </c>
      <c r="F26" s="103">
        <v>1</v>
      </c>
      <c r="G26" s="105" t="str">
        <f>'1500m'!$H35</f>
        <v>Luke Dunham</v>
      </c>
      <c r="H26" s="105" t="str">
        <f>'1500m'!$I35</f>
        <v>Bishop Stortford High</v>
      </c>
      <c r="I26" s="322">
        <f>'1500m'!$K35</f>
        <v>3.0348379629629631E-3</v>
      </c>
      <c r="K26"/>
      <c r="L26"/>
      <c r="M26"/>
      <c r="N26"/>
    </row>
    <row r="27" spans="1:14" ht="12" customHeight="1" x14ac:dyDescent="0.25">
      <c r="A27" s="104">
        <v>2</v>
      </c>
      <c r="B27" s="106" t="str">
        <f>'800m'!$H40</f>
        <v>Nikolai Cherniaev</v>
      </c>
      <c r="C27" s="200" t="str">
        <f>'800m'!$I40</f>
        <v>Verulam</v>
      </c>
      <c r="D27" s="323">
        <f>'800m'!$K40</f>
        <v>1.5343749999999999E-3</v>
      </c>
      <c r="F27" s="104">
        <v>2</v>
      </c>
      <c r="G27" s="110" t="str">
        <f>'1500m'!H36</f>
        <v>James Holdsworth</v>
      </c>
      <c r="H27" s="214" t="str">
        <f>'1500m'!$I36</f>
        <v>St. Joan of Arc</v>
      </c>
      <c r="I27" s="328">
        <f>'1500m'!K36</f>
        <v>3.2670138888888892E-3</v>
      </c>
      <c r="K27"/>
      <c r="L27"/>
      <c r="M27"/>
      <c r="N27"/>
    </row>
    <row r="28" spans="1:14" ht="12" customHeight="1" thickBot="1" x14ac:dyDescent="0.3">
      <c r="A28" s="124">
        <v>3</v>
      </c>
      <c r="B28" s="133" t="str">
        <f>'800m'!$H41</f>
        <v>Alex Caprioara</v>
      </c>
      <c r="C28" s="201" t="str">
        <f>'800m'!$I41</f>
        <v>Chancellor's</v>
      </c>
      <c r="D28" s="324">
        <f>'800m'!$K41</f>
        <v>1.5920138888888887E-3</v>
      </c>
      <c r="F28" s="114">
        <v>3</v>
      </c>
      <c r="G28" s="119" t="str">
        <f>'1500m'!H37</f>
        <v>Cameron Jump</v>
      </c>
      <c r="H28" s="215" t="str">
        <f>'1500m'!$I37</f>
        <v>Roundwood Park</v>
      </c>
      <c r="I28" s="329">
        <f>'1500m'!K37</f>
        <v>3.3077546296296297E-3</v>
      </c>
      <c r="K28"/>
      <c r="L28"/>
      <c r="M28"/>
      <c r="N28"/>
    </row>
    <row r="29" spans="1:14" ht="12" customHeight="1" x14ac:dyDescent="0.25">
      <c r="A29" s="120">
        <v>4</v>
      </c>
      <c r="B29" s="112" t="str">
        <f>'800m'!$H42</f>
        <v xml:space="preserve">James Ingham  Ingham </v>
      </c>
      <c r="C29" s="202" t="str">
        <f>'800m'!$I42</f>
        <v>Samuel Ryder Academy</v>
      </c>
      <c r="D29" s="325">
        <f>'800m'!$K42</f>
        <v>1.6017361111111111E-3</v>
      </c>
      <c r="F29" s="115">
        <v>4</v>
      </c>
      <c r="G29" s="116" t="str">
        <f>'1500m'!H38</f>
        <v>Leon Atkins</v>
      </c>
      <c r="H29" s="216" t="str">
        <f>'1500m'!$I38</f>
        <v>Tring School</v>
      </c>
      <c r="I29" s="330">
        <f>'1500m'!K38</f>
        <v>3.3850694444444445E-3</v>
      </c>
      <c r="K29"/>
      <c r="L29"/>
      <c r="M29"/>
      <c r="N29"/>
    </row>
    <row r="30" spans="1:14" ht="12" customHeight="1" x14ac:dyDescent="0.25">
      <c r="A30" s="111">
        <v>5</v>
      </c>
      <c r="B30" s="128" t="str">
        <f>'800m'!$H43</f>
        <v>Josh  Hirst</v>
      </c>
      <c r="C30" s="203" t="str">
        <f>'800m'!$I43</f>
        <v>Haberdashers' Boys' School</v>
      </c>
      <c r="D30" s="326">
        <f>'800m'!$K43</f>
        <v>1.6318287037037037E-3</v>
      </c>
      <c r="F30" s="111">
        <v>5</v>
      </c>
      <c r="G30" s="112" t="str">
        <f>'1500m'!H39</f>
        <v>Ben Lewis</v>
      </c>
      <c r="H30" s="202" t="str">
        <f>'1500m'!$I39</f>
        <v>Freman College</v>
      </c>
      <c r="I30" s="325">
        <f>'1500m'!K39</f>
        <v>3.3883101851851852E-3</v>
      </c>
      <c r="K30"/>
      <c r="L30"/>
      <c r="M30"/>
      <c r="N30"/>
    </row>
    <row r="31" spans="1:14" ht="12" customHeight="1" x14ac:dyDescent="0.25">
      <c r="A31" s="111">
        <v>6</v>
      </c>
      <c r="B31" s="128" t="str">
        <f>'800m'!$H44</f>
        <v>Archie Seddon</v>
      </c>
      <c r="C31" s="203" t="str">
        <f>'800m'!$I44</f>
        <v>Berkhamsted</v>
      </c>
      <c r="D31" s="326">
        <f>'800m'!$K44</f>
        <v>1.6432870370370371E-3</v>
      </c>
      <c r="F31" s="111">
        <v>6</v>
      </c>
      <c r="G31" s="112" t="str">
        <f>'1500m'!H40</f>
        <v>Luke Bass</v>
      </c>
      <c r="H31" s="202" t="str">
        <f>'1500m'!$I40</f>
        <v>Chancellor's</v>
      </c>
      <c r="I31" s="325">
        <f>'1500m'!K40</f>
        <v>3.5143518518518523E-3</v>
      </c>
      <c r="K31"/>
      <c r="L31"/>
      <c r="M31"/>
      <c r="N31"/>
    </row>
    <row r="32" spans="1:14" ht="12" customHeight="1" x14ac:dyDescent="0.25">
      <c r="A32" s="111">
        <v>7</v>
      </c>
      <c r="B32" s="128" t="str">
        <f>'800m'!$H45</f>
        <v>Lucas  Titchmarsh</v>
      </c>
      <c r="C32" s="203" t="str">
        <f>'800m'!$I45</f>
        <v>Chancellor's</v>
      </c>
      <c r="D32" s="326">
        <f>'800m'!$K45</f>
        <v>1.6578703703703703E-3</v>
      </c>
      <c r="F32" s="111">
        <v>7</v>
      </c>
      <c r="G32" s="112" t="str">
        <f>'1500m'!H41</f>
        <v>Henry Barron</v>
      </c>
      <c r="H32" s="202" t="str">
        <f>'1500m'!$I41</f>
        <v>Roundwood Park</v>
      </c>
      <c r="I32" s="325">
        <f>'1500m'!K41</f>
        <v>3.5814814814814819E-3</v>
      </c>
      <c r="K32"/>
      <c r="L32"/>
      <c r="M32"/>
      <c r="N32"/>
    </row>
    <row r="33" spans="1:14" ht="12" customHeight="1" thickBot="1" x14ac:dyDescent="0.3">
      <c r="A33" s="113">
        <v>8</v>
      </c>
      <c r="B33" s="130" t="str">
        <f>'800m'!$H46</f>
        <v>George Grimwood</v>
      </c>
      <c r="C33" s="204" t="str">
        <f>'800m'!$I46</f>
        <v>Bishop Stortford High</v>
      </c>
      <c r="D33" s="327">
        <f>'800m'!$K46</f>
        <v>1.662847222222222E-3</v>
      </c>
      <c r="F33" s="113">
        <v>8</v>
      </c>
      <c r="G33" s="118" t="str">
        <f>'1500m'!H42</f>
        <v/>
      </c>
      <c r="H33" s="217" t="str">
        <f>'1500m'!$I42</f>
        <v/>
      </c>
      <c r="I33" s="331" t="str">
        <f>'1500m'!K42</f>
        <v/>
      </c>
      <c r="K33"/>
      <c r="L33"/>
      <c r="M33"/>
      <c r="N33"/>
    </row>
    <row r="34" spans="1:14" ht="12" customHeight="1" thickBot="1" x14ac:dyDescent="0.25"/>
    <row r="35" spans="1:14" s="102" customFormat="1" ht="21.95" customHeight="1" thickBot="1" x14ac:dyDescent="0.4">
      <c r="A35"/>
      <c r="B35"/>
      <c r="C35"/>
      <c r="D35"/>
      <c r="F35" s="336" t="str">
        <f>'Long Jump'!C2</f>
        <v>Long Jump</v>
      </c>
      <c r="G35" s="337"/>
      <c r="H35" s="338"/>
      <c r="I35" s="339"/>
      <c r="K35" s="336" t="str">
        <f>'Triple Jump'!C2</f>
        <v>Triple Jump</v>
      </c>
      <c r="L35" s="337"/>
      <c r="M35" s="338"/>
      <c r="N35" s="339"/>
    </row>
    <row r="36" spans="1:14" ht="12" customHeight="1" thickBot="1" x14ac:dyDescent="0.3">
      <c r="A36"/>
      <c r="B36"/>
      <c r="C36"/>
      <c r="D36"/>
      <c r="F36" s="125" t="s">
        <v>5</v>
      </c>
      <c r="G36" s="126" t="s">
        <v>1</v>
      </c>
      <c r="H36" s="199" t="s">
        <v>39</v>
      </c>
      <c r="I36" s="127" t="s">
        <v>36</v>
      </c>
      <c r="K36" s="125" t="s">
        <v>5</v>
      </c>
      <c r="L36" s="126" t="s">
        <v>1</v>
      </c>
      <c r="M36" s="199" t="s">
        <v>39</v>
      </c>
      <c r="N36" s="127" t="s">
        <v>36</v>
      </c>
    </row>
    <row r="37" spans="1:14" ht="12" customHeight="1" x14ac:dyDescent="0.25">
      <c r="A37"/>
      <c r="B37"/>
      <c r="C37"/>
      <c r="D37"/>
      <c r="F37" s="121">
        <v>1</v>
      </c>
      <c r="G37" s="122" t="str">
        <f>'Long Jump'!$H35</f>
        <v>Excel Ed-Okungbowa</v>
      </c>
      <c r="H37" s="122" t="str">
        <f>'Long Jump'!$I35</f>
        <v>Dame Alice Owens</v>
      </c>
      <c r="I37" s="123">
        <f>'Long Jump'!$K35</f>
        <v>5.61</v>
      </c>
      <c r="K37" s="121">
        <v>1</v>
      </c>
      <c r="L37" s="122" t="str">
        <f>'Triple Jump'!$H35</f>
        <v>Ben  Lewis</v>
      </c>
      <c r="M37" s="122" t="str">
        <f>'Triple Jump'!$I35</f>
        <v>Freman College</v>
      </c>
      <c r="N37" s="123">
        <f>'Triple Jump'!$K35</f>
        <v>11.93</v>
      </c>
    </row>
    <row r="38" spans="1:14" ht="12" customHeight="1" x14ac:dyDescent="0.25">
      <c r="A38"/>
      <c r="B38"/>
      <c r="C38"/>
      <c r="D38"/>
      <c r="F38" s="104">
        <v>2</v>
      </c>
      <c r="G38" s="106" t="str">
        <f>'Long Jump'!$H36</f>
        <v>Louis Willson</v>
      </c>
      <c r="H38" s="200" t="str">
        <f>'Long Jump'!$I36</f>
        <v>Roundwood Park</v>
      </c>
      <c r="I38" s="107">
        <f>'Long Jump'!$K36</f>
        <v>5.45</v>
      </c>
      <c r="K38" s="104">
        <v>2</v>
      </c>
      <c r="L38" s="106" t="str">
        <f>'Triple Jump'!$H36</f>
        <v>Miles Ohene</v>
      </c>
      <c r="M38" s="200" t="str">
        <f>'Triple Jump'!$I36</f>
        <v xml:space="preserve">Aldenham School </v>
      </c>
      <c r="N38" s="107">
        <f>'Triple Jump'!$K36</f>
        <v>11.66</v>
      </c>
    </row>
    <row r="39" spans="1:14" ht="12" customHeight="1" thickBot="1" x14ac:dyDescent="0.3">
      <c r="A39"/>
      <c r="B39"/>
      <c r="C39"/>
      <c r="D39"/>
      <c r="F39" s="124">
        <v>3</v>
      </c>
      <c r="G39" s="133" t="str">
        <f>'Long Jump'!$H37</f>
        <v xml:space="preserve">Lewis  Price </v>
      </c>
      <c r="H39" s="201" t="str">
        <f>'Long Jump'!$I37</f>
        <v>Hitchin Boys School</v>
      </c>
      <c r="I39" s="132">
        <f>'Long Jump'!$K37</f>
        <v>5.36</v>
      </c>
      <c r="K39" s="124">
        <v>3</v>
      </c>
      <c r="L39" s="133" t="str">
        <f>'Triple Jump'!$H37</f>
        <v>Billy Day</v>
      </c>
      <c r="M39" s="201" t="str">
        <f>'Triple Jump'!$I37</f>
        <v>Roundwood Park</v>
      </c>
      <c r="N39" s="132">
        <f>'Triple Jump'!$K37</f>
        <v>11</v>
      </c>
    </row>
    <row r="40" spans="1:14" ht="12" customHeight="1" x14ac:dyDescent="0.25">
      <c r="A40"/>
      <c r="B40"/>
      <c r="C40"/>
      <c r="D40"/>
      <c r="F40" s="120">
        <v>4</v>
      </c>
      <c r="G40" s="112" t="str">
        <f>'Long Jump'!$H38</f>
        <v>Oscar Sheinman</v>
      </c>
      <c r="H40" s="202" t="str">
        <f>'Long Jump'!$I38</f>
        <v>Berkhamsted</v>
      </c>
      <c r="I40" s="117">
        <f>'Long Jump'!$K38</f>
        <v>5.31</v>
      </c>
      <c r="K40" s="120">
        <v>4</v>
      </c>
      <c r="L40" s="112" t="str">
        <f>'Triple Jump'!$H38</f>
        <v>Toby Martin</v>
      </c>
      <c r="M40" s="202" t="str">
        <f>'Triple Jump'!$I38</f>
        <v xml:space="preserve">St George's School </v>
      </c>
      <c r="N40" s="117">
        <f>'Triple Jump'!$K38</f>
        <v>10.86</v>
      </c>
    </row>
    <row r="41" spans="1:14" ht="12" customHeight="1" x14ac:dyDescent="0.25">
      <c r="A41"/>
      <c r="B41"/>
      <c r="C41"/>
      <c r="D41"/>
      <c r="F41" s="111">
        <v>5</v>
      </c>
      <c r="G41" s="128" t="str">
        <f>'Long Jump'!$H39</f>
        <v>Lucas  Titchmarsh</v>
      </c>
      <c r="H41" s="203" t="str">
        <f>'Long Jump'!$I39</f>
        <v>Chancellor's</v>
      </c>
      <c r="I41" s="129">
        <f>'Long Jump'!$K39</f>
        <v>5.17</v>
      </c>
      <c r="K41" s="111">
        <v>5</v>
      </c>
      <c r="L41" s="128" t="str">
        <f>'Triple Jump'!$H39</f>
        <v>Jonathan May</v>
      </c>
      <c r="M41" s="203" t="str">
        <f>'Triple Jump'!$I39</f>
        <v xml:space="preserve">St Clement Danes </v>
      </c>
      <c r="N41" s="129">
        <f>'Triple Jump'!$K39</f>
        <v>10.74</v>
      </c>
    </row>
    <row r="42" spans="1:14" ht="12" customHeight="1" x14ac:dyDescent="0.25">
      <c r="A42"/>
      <c r="B42"/>
      <c r="C42"/>
      <c r="D42"/>
      <c r="F42" s="111">
        <v>6</v>
      </c>
      <c r="G42" s="128" t="str">
        <f>'Long Jump'!$H40</f>
        <v>Sammy Pinnington</v>
      </c>
      <c r="H42" s="203" t="str">
        <f>'Long Jump'!$I40</f>
        <v>Roundwood Park</v>
      </c>
      <c r="I42" s="129">
        <f>'Long Jump'!$K40</f>
        <v>5.16</v>
      </c>
      <c r="K42" s="111">
        <v>6</v>
      </c>
      <c r="L42" s="128" t="str">
        <f>'Triple Jump'!$H40</f>
        <v>Justin Chikontwe</v>
      </c>
      <c r="M42" s="203" t="str">
        <f>'Triple Jump'!$I40</f>
        <v>The Hemel Hempstead School</v>
      </c>
      <c r="N42" s="129">
        <f>'Triple Jump'!$K40</f>
        <v>10.7</v>
      </c>
    </row>
    <row r="43" spans="1:14" ht="12" customHeight="1" x14ac:dyDescent="0.25">
      <c r="A43"/>
      <c r="B43"/>
      <c r="C43"/>
      <c r="D43"/>
      <c r="F43" s="111">
        <v>7</v>
      </c>
      <c r="G43" s="128" t="str">
        <f>'Long Jump'!$H41</f>
        <v>Ben  Taylor</v>
      </c>
      <c r="H43" s="203" t="str">
        <f>'Long Jump'!$I41</f>
        <v xml:space="preserve">St George's School </v>
      </c>
      <c r="I43" s="129">
        <f>'Long Jump'!$K41</f>
        <v>5.08</v>
      </c>
      <c r="K43" s="111">
        <v>7</v>
      </c>
      <c r="L43" s="128" t="str">
        <f>'Triple Jump'!$H41</f>
        <v>Sebbie Lees</v>
      </c>
      <c r="M43" s="203" t="str">
        <f>'Triple Jump'!$I41</f>
        <v>Sandringham</v>
      </c>
      <c r="N43" s="129">
        <f>'Triple Jump'!$K41</f>
        <v>10.63</v>
      </c>
    </row>
    <row r="44" spans="1:14" ht="12" customHeight="1" thickBot="1" x14ac:dyDescent="0.3">
      <c r="A44"/>
      <c r="B44"/>
      <c r="C44"/>
      <c r="D44"/>
      <c r="F44" s="113">
        <v>8</v>
      </c>
      <c r="G44" s="130" t="str">
        <f>'Long Jump'!$H42</f>
        <v>Luke Carlin</v>
      </c>
      <c r="H44" s="204" t="str">
        <f>'Long Jump'!$I42</f>
        <v>Sandringham</v>
      </c>
      <c r="I44" s="131">
        <f>'Long Jump'!$K42</f>
        <v>5.0199999999999996</v>
      </c>
      <c r="K44" s="113">
        <v>8</v>
      </c>
      <c r="L44" s="130" t="str">
        <f>'Triple Jump'!$H42</f>
        <v>Fletcher Hamilton</v>
      </c>
      <c r="M44" s="204" t="str">
        <f>'Triple Jump'!$I42</f>
        <v>Laureate Academy</v>
      </c>
      <c r="N44" s="131">
        <f>'Triple Jump'!$K42</f>
        <v>10.33</v>
      </c>
    </row>
    <row r="45" spans="1:14" ht="12" customHeight="1" thickBot="1" x14ac:dyDescent="0.25"/>
    <row r="46" spans="1:14" s="102" customFormat="1" ht="21.95" customHeight="1" thickBot="1" x14ac:dyDescent="0.4">
      <c r="A46" s="336" t="str">
        <f>'High Jump'!C2</f>
        <v>High Jump</v>
      </c>
      <c r="B46" s="337"/>
      <c r="C46" s="338"/>
      <c r="D46" s="339"/>
      <c r="F46" s="336" t="str">
        <f>'Pole Vault'!C2</f>
        <v>Pole Vault</v>
      </c>
      <c r="G46" s="337"/>
      <c r="H46" s="338"/>
      <c r="I46" s="339"/>
      <c r="K46" s="336" t="str">
        <f>'Shot Put'!C2</f>
        <v>Shot Put</v>
      </c>
      <c r="L46" s="337"/>
      <c r="M46" s="338"/>
      <c r="N46" s="339"/>
    </row>
    <row r="47" spans="1:14" ht="12" customHeight="1" thickBot="1" x14ac:dyDescent="0.25">
      <c r="A47" s="125" t="s">
        <v>5</v>
      </c>
      <c r="B47" s="126" t="s">
        <v>1</v>
      </c>
      <c r="C47" s="199" t="s">
        <v>39</v>
      </c>
      <c r="D47" s="127" t="s">
        <v>37</v>
      </c>
      <c r="F47" s="125" t="s">
        <v>5</v>
      </c>
      <c r="G47" s="126" t="s">
        <v>1</v>
      </c>
      <c r="H47" s="199" t="s">
        <v>39</v>
      </c>
      <c r="I47" s="127" t="s">
        <v>37</v>
      </c>
      <c r="K47" s="125" t="s">
        <v>5</v>
      </c>
      <c r="L47" s="126" t="s">
        <v>1</v>
      </c>
      <c r="M47" s="199" t="s">
        <v>39</v>
      </c>
      <c r="N47" s="127" t="s">
        <v>36</v>
      </c>
    </row>
    <row r="48" spans="1:14" ht="12" customHeight="1" x14ac:dyDescent="0.2">
      <c r="A48" s="121">
        <v>1</v>
      </c>
      <c r="B48" s="122" t="str">
        <f>'High Jump'!$H35</f>
        <v>Jamie  Flowerday</v>
      </c>
      <c r="C48" s="122" t="str">
        <f>'High Jump'!$I35</f>
        <v>Hitchin Boys School</v>
      </c>
      <c r="D48" s="123">
        <f>'High Jump'!$K35</f>
        <v>1.66</v>
      </c>
      <c r="F48" s="121">
        <v>1</v>
      </c>
      <c r="G48" s="122" t="str">
        <f>'Pole Vault'!$H35</f>
        <v>Issa Phillips-Pope</v>
      </c>
      <c r="H48" s="122" t="str">
        <f>'Pole Vault'!$I35</f>
        <v>St Clement Danes</v>
      </c>
      <c r="I48" s="123">
        <f>'Pole Vault'!$K35</f>
        <v>2.7</v>
      </c>
      <c r="K48" s="121">
        <v>1</v>
      </c>
      <c r="L48" s="122" t="str">
        <f>'Shot Put'!$H35</f>
        <v>Godwin Mutandwa</v>
      </c>
      <c r="M48" s="122" t="str">
        <f>'Shot Put'!$I35</f>
        <v>John F Kennedy RC School</v>
      </c>
      <c r="N48" s="123">
        <f>'Shot Put'!$K35</f>
        <v>12.26</v>
      </c>
    </row>
    <row r="49" spans="1:14" ht="12" customHeight="1" x14ac:dyDescent="0.2">
      <c r="A49" s="104">
        <v>2</v>
      </c>
      <c r="B49" s="106" t="str">
        <f>'High Jump'!$H36</f>
        <v>Jack  Radclyffe</v>
      </c>
      <c r="C49" s="200" t="str">
        <f>'High Jump'!$I36</f>
        <v>Berkhamsted</v>
      </c>
      <c r="D49" s="107">
        <f>'High Jump'!$K36</f>
        <v>1.63</v>
      </c>
      <c r="F49" s="104">
        <v>2</v>
      </c>
      <c r="G49" s="106" t="str">
        <f>'Pole Vault'!$H36</f>
        <v>Isaac Van den Burgh</v>
      </c>
      <c r="H49" s="200" t="str">
        <f>'Pole Vault'!$I36</f>
        <v>St Clement Danes</v>
      </c>
      <c r="I49" s="107">
        <f>'Pole Vault'!$K36</f>
        <v>2.6</v>
      </c>
      <c r="K49" s="104">
        <v>2</v>
      </c>
      <c r="L49" s="106" t="str">
        <f>'Shot Put'!$H36</f>
        <v>Ore Adebayo</v>
      </c>
      <c r="M49" s="200" t="str">
        <f>'Shot Put'!$I36</f>
        <v>Haberdashers' Boys' School</v>
      </c>
      <c r="N49" s="107">
        <f>'Shot Put'!$K36</f>
        <v>11.69</v>
      </c>
    </row>
    <row r="50" spans="1:14" ht="12" customHeight="1" thickBot="1" x14ac:dyDescent="0.25">
      <c r="A50" s="124">
        <v>3</v>
      </c>
      <c r="B50" s="133" t="str">
        <f>'High Jump'!$H37</f>
        <v>Rian Shah</v>
      </c>
      <c r="C50" s="201" t="str">
        <f>'High Jump'!$I37</f>
        <v>Dame Alice Owens</v>
      </c>
      <c r="D50" s="132">
        <f>'High Jump'!$K37</f>
        <v>1.6</v>
      </c>
      <c r="F50" s="124">
        <v>3</v>
      </c>
      <c r="G50" s="133" t="str">
        <f>'Pole Vault'!$H37</f>
        <v>Henry Ashton</v>
      </c>
      <c r="H50" s="201" t="str">
        <f>'Pole Vault'!$I37</f>
        <v>The Hemel Hempstead School</v>
      </c>
      <c r="I50" s="132">
        <f>'Pole Vault'!$K37</f>
        <v>2.6</v>
      </c>
      <c r="K50" s="124">
        <v>3</v>
      </c>
      <c r="L50" s="133" t="str">
        <f>'Shot Put'!$H37</f>
        <v>Max Worlsey</v>
      </c>
      <c r="M50" s="201" t="str">
        <f>'Shot Put'!$I37</f>
        <v xml:space="preserve">St George's School </v>
      </c>
      <c r="N50" s="132">
        <f>'Shot Put'!$K37</f>
        <v>10.97</v>
      </c>
    </row>
    <row r="51" spans="1:14" ht="12" customHeight="1" x14ac:dyDescent="0.2">
      <c r="A51" s="120">
        <v>4</v>
      </c>
      <c r="B51" s="112" t="str">
        <f>'High Jump'!$H38</f>
        <v>Jude Powell</v>
      </c>
      <c r="C51" s="202" t="str">
        <f>'High Jump'!$I38</f>
        <v>St Clement Danes</v>
      </c>
      <c r="D51" s="117">
        <f>'High Jump'!$K38</f>
        <v>1.54</v>
      </c>
      <c r="F51" s="120">
        <v>4</v>
      </c>
      <c r="G51" s="112" t="str">
        <f>'Pole Vault'!$H38</f>
        <v>Connor Witney</v>
      </c>
      <c r="H51" s="202" t="str">
        <f>'Pole Vault'!$I38</f>
        <v>The Adeyfield Academy</v>
      </c>
      <c r="I51" s="117">
        <f>'Pole Vault'!$K38</f>
        <v>2.25</v>
      </c>
      <c r="K51" s="120">
        <v>4</v>
      </c>
      <c r="L51" s="112" t="str">
        <f>'Shot Put'!$H38</f>
        <v>Emmanuel  Soroh</v>
      </c>
      <c r="M51" s="202" t="str">
        <f>'Shot Put'!$I38</f>
        <v xml:space="preserve">St Albans School </v>
      </c>
      <c r="N51" s="117">
        <f>'Shot Put'!$K38</f>
        <v>10.95</v>
      </c>
    </row>
    <row r="52" spans="1:14" ht="12" customHeight="1" x14ac:dyDescent="0.2">
      <c r="A52" s="111">
        <v>5</v>
      </c>
      <c r="B52" s="128" t="str">
        <f>'High Jump'!$H39</f>
        <v>Jakub Nestorovski</v>
      </c>
      <c r="C52" s="203" t="str">
        <f>'High Jump'!$I39</f>
        <v>Unknown</v>
      </c>
      <c r="D52" s="129">
        <f>'High Jump'!$K39</f>
        <v>1.54</v>
      </c>
      <c r="F52" s="111">
        <v>5</v>
      </c>
      <c r="G52" s="128" t="str">
        <f>'Pole Vault'!$H39</f>
        <v/>
      </c>
      <c r="H52" s="203" t="str">
        <f>'Pole Vault'!$I39</f>
        <v/>
      </c>
      <c r="I52" s="129">
        <f>'Pole Vault'!$K39</f>
        <v>0</v>
      </c>
      <c r="K52" s="111">
        <v>5</v>
      </c>
      <c r="L52" s="128" t="str">
        <f>'Shot Put'!$H39</f>
        <v>Morgan Jones</v>
      </c>
      <c r="M52" s="203" t="str">
        <f>'Shot Put'!$I39</f>
        <v>Dame Alice Owens</v>
      </c>
      <c r="N52" s="129">
        <f>'Shot Put'!$K39</f>
        <v>9.92</v>
      </c>
    </row>
    <row r="53" spans="1:14" ht="12" customHeight="1" x14ac:dyDescent="0.2">
      <c r="A53" s="111">
        <v>6</v>
      </c>
      <c r="B53" s="128" t="str">
        <f>'High Jump'!$H40</f>
        <v>Haydan London</v>
      </c>
      <c r="C53" s="203" t="str">
        <f>'High Jump'!$I40</f>
        <v xml:space="preserve">Aldenham School </v>
      </c>
      <c r="D53" s="129">
        <f>'High Jump'!$K40</f>
        <v>1.49</v>
      </c>
      <c r="F53" s="111">
        <v>6</v>
      </c>
      <c r="G53" s="128" t="str">
        <f>'Pole Vault'!$H40</f>
        <v/>
      </c>
      <c r="H53" s="203" t="str">
        <f>'Pole Vault'!$I40</f>
        <v/>
      </c>
      <c r="I53" s="129">
        <f>'Pole Vault'!$K40</f>
        <v>0</v>
      </c>
      <c r="K53" s="111">
        <v>6</v>
      </c>
      <c r="L53" s="128" t="str">
        <f>'Shot Put'!$H40</f>
        <v>Thomas  Koert</v>
      </c>
      <c r="M53" s="203" t="str">
        <f>'Shot Put'!$I40</f>
        <v>Robert Barclay Academy</v>
      </c>
      <c r="N53" s="129">
        <f>'Shot Put'!$K40</f>
        <v>9.17</v>
      </c>
    </row>
    <row r="54" spans="1:14" ht="12" customHeight="1" x14ac:dyDescent="0.2">
      <c r="A54" s="111">
        <v>7</v>
      </c>
      <c r="B54" s="128" t="str">
        <f>'High Jump'!$H41</f>
        <v>Christian  Artimati</v>
      </c>
      <c r="C54" s="203" t="str">
        <f>'High Jump'!$I41</f>
        <v>St Clement Danes</v>
      </c>
      <c r="D54" s="129">
        <f>'High Jump'!$K41</f>
        <v>1.49</v>
      </c>
      <c r="F54" s="111">
        <v>7</v>
      </c>
      <c r="G54" s="128" t="str">
        <f>'Pole Vault'!$H41</f>
        <v/>
      </c>
      <c r="H54" s="203" t="str">
        <f>'Pole Vault'!$I41</f>
        <v/>
      </c>
      <c r="I54" s="129">
        <f>'Pole Vault'!$K41</f>
        <v>0</v>
      </c>
      <c r="K54" s="111">
        <v>7</v>
      </c>
      <c r="L54" s="128" t="str">
        <f>'Shot Put'!$H41</f>
        <v>Max Walters</v>
      </c>
      <c r="M54" s="203" t="str">
        <f>'Shot Put'!$I41</f>
        <v>Laureate Academy</v>
      </c>
      <c r="N54" s="129">
        <f>'Shot Put'!$K41</f>
        <v>8.57</v>
      </c>
    </row>
    <row r="55" spans="1:14" ht="12" customHeight="1" thickBot="1" x14ac:dyDescent="0.25">
      <c r="A55" s="113">
        <v>8</v>
      </c>
      <c r="B55" s="130" t="str">
        <f>'High Jump'!$H42</f>
        <v>AJ McGregor</v>
      </c>
      <c r="C55" s="204" t="str">
        <f>'High Jump'!$I42</f>
        <v>Sandringham</v>
      </c>
      <c r="D55" s="131">
        <f>'High Jump'!$K42</f>
        <v>1.44</v>
      </c>
      <c r="F55" s="113">
        <v>8</v>
      </c>
      <c r="G55" s="130" t="str">
        <f>'Pole Vault'!$H42</f>
        <v/>
      </c>
      <c r="H55" s="204" t="str">
        <f>'Pole Vault'!$I42</f>
        <v/>
      </c>
      <c r="I55" s="131">
        <f>'Pole Vault'!$K42</f>
        <v>0</v>
      </c>
      <c r="K55" s="113">
        <v>8</v>
      </c>
      <c r="L55" s="130" t="str">
        <f>'Shot Put'!$H42</f>
        <v>Samuel Dooley</v>
      </c>
      <c r="M55" s="204" t="str">
        <f>'Shot Put'!$I42</f>
        <v>Haileybury</v>
      </c>
      <c r="N55" s="131">
        <f>'Shot Put'!$K42</f>
        <v>8.35</v>
      </c>
    </row>
    <row r="56" spans="1:14" ht="12" customHeight="1" thickBot="1" x14ac:dyDescent="0.25"/>
    <row r="57" spans="1:14" s="102" customFormat="1" ht="21.95" customHeight="1" thickBot="1" x14ac:dyDescent="0.4">
      <c r="A57" s="336" t="str">
        <f>Discus!C2</f>
        <v>Discus</v>
      </c>
      <c r="B57" s="337"/>
      <c r="C57" s="338"/>
      <c r="D57" s="339"/>
      <c r="F57" s="336" t="str">
        <f>Javelin!C2</f>
        <v>Javelin</v>
      </c>
      <c r="G57" s="337"/>
      <c r="H57" s="338"/>
      <c r="I57" s="339"/>
      <c r="K57" s="336" t="str">
        <f>Hammer!C2</f>
        <v>Hammer</v>
      </c>
      <c r="L57" s="337"/>
      <c r="M57" s="338"/>
      <c r="N57" s="339"/>
    </row>
    <row r="58" spans="1:14" ht="12" customHeight="1" thickBot="1" x14ac:dyDescent="0.25">
      <c r="A58" s="125" t="s">
        <v>5</v>
      </c>
      <c r="B58" s="126" t="s">
        <v>1</v>
      </c>
      <c r="C58" s="199" t="s">
        <v>39</v>
      </c>
      <c r="D58" s="127" t="s">
        <v>36</v>
      </c>
      <c r="F58" s="125" t="s">
        <v>5</v>
      </c>
      <c r="G58" s="126" t="s">
        <v>1</v>
      </c>
      <c r="H58" s="199" t="s">
        <v>39</v>
      </c>
      <c r="I58" s="127" t="s">
        <v>36</v>
      </c>
      <c r="K58" s="125" t="s">
        <v>5</v>
      </c>
      <c r="L58" s="126" t="s">
        <v>1</v>
      </c>
      <c r="M58" s="199" t="s">
        <v>39</v>
      </c>
      <c r="N58" s="127" t="s">
        <v>36</v>
      </c>
    </row>
    <row r="59" spans="1:14" ht="12" customHeight="1" x14ac:dyDescent="0.2">
      <c r="A59" s="121">
        <v>1</v>
      </c>
      <c r="B59" s="122" t="str">
        <f>Discus!$H35</f>
        <v>Godwin Mutandwa</v>
      </c>
      <c r="C59" s="122" t="str">
        <f>Discus!$I35</f>
        <v>John F Kennedy RC School</v>
      </c>
      <c r="D59" s="123">
        <f>Discus!$K35</f>
        <v>34.89</v>
      </c>
      <c r="F59" s="121">
        <v>1</v>
      </c>
      <c r="G59" s="122" t="str">
        <f>Javelin!$H35</f>
        <v xml:space="preserve">Dylan  Williams </v>
      </c>
      <c r="H59" s="122" t="str">
        <f>Javelin!$I35</f>
        <v>Hitchin Boys School</v>
      </c>
      <c r="I59" s="123">
        <f>Javelin!$K35</f>
        <v>36.450000000000003</v>
      </c>
      <c r="K59" s="121">
        <v>1</v>
      </c>
      <c r="L59" s="122" t="str">
        <f>Hammer!$H35</f>
        <v xml:space="preserve">Charlie  Ryding </v>
      </c>
      <c r="M59" s="122" t="str">
        <f>Hammer!$I35</f>
        <v>Hitchin Boys School</v>
      </c>
      <c r="N59" s="123">
        <f>Hammer!$K35</f>
        <v>36.479999999999997</v>
      </c>
    </row>
    <row r="60" spans="1:14" ht="12" customHeight="1" x14ac:dyDescent="0.2">
      <c r="A60" s="104">
        <v>2</v>
      </c>
      <c r="B60" s="106" t="str">
        <f>Discus!$H36</f>
        <v>Matt Wang</v>
      </c>
      <c r="C60" s="200" t="str">
        <f>Discus!$I36</f>
        <v xml:space="preserve">St George's School </v>
      </c>
      <c r="D60" s="107">
        <f>Discus!$K36</f>
        <v>33.93</v>
      </c>
      <c r="F60" s="104">
        <v>2</v>
      </c>
      <c r="G60" s="106" t="str">
        <f>Javelin!$H36</f>
        <v>Oliver Bustamante</v>
      </c>
      <c r="H60" s="200" t="str">
        <f>Javelin!$I36</f>
        <v>Aldenham School</v>
      </c>
      <c r="I60" s="107">
        <f>Javelin!$K36</f>
        <v>36.4</v>
      </c>
      <c r="K60" s="104">
        <v>2</v>
      </c>
      <c r="L60" s="106" t="str">
        <f>Hammer!$H36</f>
        <v>Jack Ridout</v>
      </c>
      <c r="M60" s="200" t="str">
        <f>Hammer!$I36</f>
        <v>St Clement Danes</v>
      </c>
      <c r="N60" s="107">
        <f>Hammer!$K36</f>
        <v>32.61</v>
      </c>
    </row>
    <row r="61" spans="1:14" ht="12" customHeight="1" thickBot="1" x14ac:dyDescent="0.25">
      <c r="A61" s="124">
        <v>3</v>
      </c>
      <c r="B61" s="133" t="str">
        <f>Discus!$H37</f>
        <v xml:space="preserve">Fred Taylor </v>
      </c>
      <c r="C61" s="201" t="str">
        <f>Discus!$I37</f>
        <v>Dame Alice Owens</v>
      </c>
      <c r="D61" s="132">
        <f>Discus!$K37</f>
        <v>33.229999999999997</v>
      </c>
      <c r="F61" s="124">
        <v>3</v>
      </c>
      <c r="G61" s="133" t="str">
        <f>Javelin!$H37</f>
        <v>Jake  palmer-Shaw</v>
      </c>
      <c r="H61" s="201" t="str">
        <f>Javelin!$I37</f>
        <v>St Clement Danes</v>
      </c>
      <c r="I61" s="132">
        <f>Javelin!$K37</f>
        <v>33.32</v>
      </c>
      <c r="K61" s="124">
        <v>3</v>
      </c>
      <c r="L61" s="133" t="str">
        <f>Hammer!$H37</f>
        <v xml:space="preserve">Hugo  Macpharlane-Cushing </v>
      </c>
      <c r="M61" s="201" t="str">
        <f>Hammer!$I37</f>
        <v>Hitchin Boys School</v>
      </c>
      <c r="N61" s="132">
        <f>Hammer!$K37</f>
        <v>26.64</v>
      </c>
    </row>
    <row r="62" spans="1:14" ht="12" customHeight="1" x14ac:dyDescent="0.2">
      <c r="A62" s="120">
        <v>4</v>
      </c>
      <c r="B62" s="112" t="str">
        <f>Discus!$H38</f>
        <v>Harry Webb</v>
      </c>
      <c r="C62" s="202" t="str">
        <f>Discus!$I38</f>
        <v>The Hemel Hempstead School</v>
      </c>
      <c r="D62" s="117">
        <f>Discus!$K38</f>
        <v>29.97</v>
      </c>
      <c r="F62" s="120">
        <v>4</v>
      </c>
      <c r="G62" s="112" t="str">
        <f>Javelin!$H38</f>
        <v xml:space="preserve">Fred Taylor </v>
      </c>
      <c r="H62" s="202" t="str">
        <f>Javelin!$I38</f>
        <v>Dame Alice Owens</v>
      </c>
      <c r="I62" s="117">
        <f>Javelin!$K38</f>
        <v>32.71</v>
      </c>
      <c r="K62" s="120">
        <v>4</v>
      </c>
      <c r="L62" s="112" t="str">
        <f>Hammer!$H38</f>
        <v xml:space="preserve">Zach  Czech </v>
      </c>
      <c r="M62" s="202" t="str">
        <f>Hammer!$I38</f>
        <v>Hitchin Boys School</v>
      </c>
      <c r="N62" s="117">
        <f>Hammer!$K38</f>
        <v>26.2</v>
      </c>
    </row>
    <row r="63" spans="1:14" ht="12" customHeight="1" x14ac:dyDescent="0.2">
      <c r="A63" s="111">
        <v>5</v>
      </c>
      <c r="B63" s="128" t="str">
        <f>Discus!$H39</f>
        <v>Sam Penfold</v>
      </c>
      <c r="C63" s="203" t="str">
        <f>Discus!$I39</f>
        <v xml:space="preserve">St Albans School </v>
      </c>
      <c r="D63" s="129">
        <f>Discus!$K39</f>
        <v>28.61</v>
      </c>
      <c r="F63" s="111">
        <v>5</v>
      </c>
      <c r="G63" s="128" t="str">
        <f>Javelin!$H39</f>
        <v>Seth Connolly</v>
      </c>
      <c r="H63" s="203" t="str">
        <f>Javelin!$I39</f>
        <v>Beaumont</v>
      </c>
      <c r="I63" s="129">
        <f>Javelin!$K39</f>
        <v>31.59</v>
      </c>
      <c r="K63" s="111">
        <v>5</v>
      </c>
      <c r="L63" s="128" t="str">
        <f>Hammer!$H39</f>
        <v xml:space="preserve">Milan  Snarskeine </v>
      </c>
      <c r="M63" s="203" t="str">
        <f>Hammer!$I39</f>
        <v>Hitchin Boys School</v>
      </c>
      <c r="N63" s="129">
        <f>Hammer!$K39</f>
        <v>24.59</v>
      </c>
    </row>
    <row r="64" spans="1:14" ht="12" customHeight="1" x14ac:dyDescent="0.2">
      <c r="A64" s="111">
        <v>6</v>
      </c>
      <c r="B64" s="128" t="str">
        <f>Discus!$H40</f>
        <v>Max Turner</v>
      </c>
      <c r="C64" s="203" t="str">
        <f>Discus!$I40</f>
        <v xml:space="preserve">St Albans School </v>
      </c>
      <c r="D64" s="129">
        <f>Discus!$K40</f>
        <v>28.52</v>
      </c>
      <c r="F64" s="111">
        <v>6</v>
      </c>
      <c r="G64" s="128" t="str">
        <f>Javelin!$H40</f>
        <v>Ken Powley</v>
      </c>
      <c r="H64" s="203" t="str">
        <f>Javelin!$I40</f>
        <v>Longdean School</v>
      </c>
      <c r="I64" s="129">
        <f>Javelin!$K40</f>
        <v>29.02</v>
      </c>
      <c r="K64" s="111">
        <v>6</v>
      </c>
      <c r="L64" s="128" t="str">
        <f>Hammer!$H40</f>
        <v>Thomas  Koert</v>
      </c>
      <c r="M64" s="203" t="str">
        <f>Hammer!$I40</f>
        <v>Robert Barclay Academy</v>
      </c>
      <c r="N64" s="129">
        <f>Hammer!$K40</f>
        <v>23.13</v>
      </c>
    </row>
    <row r="65" spans="1:14" ht="12" customHeight="1" x14ac:dyDescent="0.2">
      <c r="A65" s="111">
        <v>7</v>
      </c>
      <c r="B65" s="128" t="str">
        <f>Discus!$H41</f>
        <v>Ollie Harris</v>
      </c>
      <c r="C65" s="203" t="str">
        <f>Discus!$I41</f>
        <v>St Clement Danes</v>
      </c>
      <c r="D65" s="129">
        <f>Discus!$K41</f>
        <v>27.74</v>
      </c>
      <c r="F65" s="111">
        <v>7</v>
      </c>
      <c r="G65" s="128" t="str">
        <f>Javelin!$H41</f>
        <v xml:space="preserve">Jude  Jenkins </v>
      </c>
      <c r="H65" s="203" t="str">
        <f>Javelin!$I41</f>
        <v xml:space="preserve">St George's School </v>
      </c>
      <c r="I65" s="129">
        <f>Javelin!$K41</f>
        <v>28.68</v>
      </c>
      <c r="K65" s="111">
        <v>7</v>
      </c>
      <c r="L65" s="128" t="str">
        <f>Hammer!$H41</f>
        <v>Patryk Kerl</v>
      </c>
      <c r="M65" s="203" t="str">
        <f>Hammer!$I41</f>
        <v>Robert Barclay Academy</v>
      </c>
      <c r="N65" s="129">
        <f>Hammer!$K41</f>
        <v>22.39</v>
      </c>
    </row>
    <row r="66" spans="1:14" ht="12" customHeight="1" thickBot="1" x14ac:dyDescent="0.25">
      <c r="A66" s="113">
        <v>8</v>
      </c>
      <c r="B66" s="130" t="str">
        <f>Discus!$H42</f>
        <v>Leonard Borg</v>
      </c>
      <c r="C66" s="204" t="str">
        <f>Discus!$I42</f>
        <v>Ashlyns</v>
      </c>
      <c r="D66" s="131">
        <f>Discus!$K42</f>
        <v>26.57</v>
      </c>
      <c r="F66" s="113">
        <v>8</v>
      </c>
      <c r="G66" s="130" t="str">
        <f>Javelin!$H42</f>
        <v>Aaron Wall</v>
      </c>
      <c r="H66" s="204" t="str">
        <f>Javelin!$I42</f>
        <v>The Adeyfield Academy</v>
      </c>
      <c r="I66" s="131">
        <f>Javelin!$K42</f>
        <v>16.3</v>
      </c>
      <c r="K66" s="113">
        <v>8</v>
      </c>
      <c r="L66" s="130" t="str">
        <f>Hammer!$H42</f>
        <v/>
      </c>
      <c r="M66" s="204" t="str">
        <f>Hammer!$I42</f>
        <v/>
      </c>
      <c r="N66" s="131">
        <f>Hammer!$K42</f>
        <v>0</v>
      </c>
    </row>
  </sheetData>
  <mergeCells count="17">
    <mergeCell ref="A13:D13"/>
    <mergeCell ref="F13:I13"/>
    <mergeCell ref="A24:D24"/>
    <mergeCell ref="F24:I24"/>
    <mergeCell ref="K1:N1"/>
    <mergeCell ref="F1:I1"/>
    <mergeCell ref="A1:D1"/>
    <mergeCell ref="A2:D2"/>
    <mergeCell ref="K2:N2"/>
    <mergeCell ref="A57:D57"/>
    <mergeCell ref="F57:I57"/>
    <mergeCell ref="K57:N57"/>
    <mergeCell ref="F35:I35"/>
    <mergeCell ref="K35:N35"/>
    <mergeCell ref="A46:D46"/>
    <mergeCell ref="F46:I46"/>
    <mergeCell ref="K46:N46"/>
  </mergeCells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abSelected="1" zoomScaleNormal="100" workbookViewId="0">
      <selection activeCell="E35" sqref="E35:E4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1" customWidth="1"/>
    <col min="3" max="3" width="6.7109375" style="231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1" customWidth="1"/>
    <col min="11" max="11" width="10.28515625" style="231" customWidth="1"/>
    <col min="12" max="13" width="6.7109375" style="231" customWidth="1"/>
    <col min="14" max="15" width="5.85546875" style="231" customWidth="1"/>
    <col min="16" max="16" width="8.42578125" style="231" customWidth="1"/>
    <col min="17" max="19" width="4.7109375" style="231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31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31" customWidth="1"/>
    <col min="29" max="16384" width="9.140625" style="6"/>
  </cols>
  <sheetData>
    <row r="1" spans="1:28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</row>
    <row r="2" spans="1:28" ht="9.9499999999999993" customHeight="1" thickBot="1" x14ac:dyDescent="0.3">
      <c r="A2" s="403"/>
      <c r="B2" s="404"/>
      <c r="C2" s="405" t="s">
        <v>41</v>
      </c>
      <c r="D2" s="406"/>
      <c r="E2" s="411" t="s">
        <v>2</v>
      </c>
      <c r="F2" s="411"/>
      <c r="G2" s="412"/>
      <c r="H2" s="79" t="s">
        <v>1</v>
      </c>
      <c r="I2" s="79" t="s">
        <v>39</v>
      </c>
      <c r="J2" s="74" t="s">
        <v>8</v>
      </c>
      <c r="K2" s="74" t="s">
        <v>67</v>
      </c>
      <c r="L2" s="168" t="s">
        <v>15</v>
      </c>
      <c r="M2" s="158" t="s">
        <v>17</v>
      </c>
      <c r="N2" s="157" t="s">
        <v>16</v>
      </c>
      <c r="O2" s="75" t="s">
        <v>5</v>
      </c>
      <c r="P2" s="76" t="s">
        <v>10</v>
      </c>
      <c r="Q2" s="239"/>
      <c r="R2" s="239"/>
      <c r="S2" s="239"/>
      <c r="T2" s="413"/>
      <c r="U2" s="414" t="s">
        <v>12</v>
      </c>
      <c r="V2" s="415"/>
      <c r="W2" s="415"/>
      <c r="X2" s="416"/>
      <c r="Y2" s="403"/>
      <c r="Z2" s="353" t="s">
        <v>13</v>
      </c>
      <c r="AA2" s="354"/>
      <c r="AB2" s="355"/>
    </row>
    <row r="3" spans="1:28" ht="9.9499999999999993" customHeight="1" thickBot="1" x14ac:dyDescent="0.3">
      <c r="A3" s="403"/>
      <c r="B3" s="404"/>
      <c r="C3" s="407"/>
      <c r="D3" s="408"/>
      <c r="E3" s="358" t="s">
        <v>3</v>
      </c>
      <c r="F3" s="359"/>
      <c r="G3" s="360"/>
      <c r="H3" s="42" t="str">
        <f t="shared" ref="H3:H42" si="0">IFERROR(VLOOKUP($J3,$Z$2:$AB$34,2,0),"")</f>
        <v>Haydan London</v>
      </c>
      <c r="I3" s="42" t="str">
        <f t="shared" ref="I3:I42" si="1">IFERROR(VLOOKUP($J3,$Z$2:$AB$34,3,0),"")</f>
        <v xml:space="preserve">Aldenham School </v>
      </c>
      <c r="J3" s="267">
        <v>11</v>
      </c>
      <c r="K3" s="268">
        <v>11.9</v>
      </c>
      <c r="L3" s="159" t="str">
        <f>IF($K3=$D$40,"Equal",IF($K3&lt;$D$40,IF($K3&gt;0,"NEW","" )," "))</f>
        <v xml:space="preserve"> </v>
      </c>
      <c r="M3" s="160" t="str">
        <f>IF($K3&lt;=$D$41,IF($K3&gt;0,"YES","" )," ")</f>
        <v xml:space="preserve"> </v>
      </c>
      <c r="N3" s="161" t="str">
        <f>IF($K3&lt;=$D$42,IF($K3&gt;0,"YES","" )," ")</f>
        <v>YES</v>
      </c>
      <c r="O3" s="52">
        <f>IF(K3&gt;0,RANK(K3,$K$3:$K$10,1),"No Runner")</f>
        <v>1</v>
      </c>
      <c r="P3" s="53">
        <f>IF(K3&gt;0,IF(Q3="no","No",RANK(Q3,$Q$3:$Q$34,1)+COUNTIF($Q$3:Q3,Q3)-1),"No Runner")</f>
        <v>1</v>
      </c>
      <c r="Q3" s="53">
        <f>IF(K3&gt;0,IF(O3=1,K3,IF(S3&lt;9-COUNTIF($O$3:$O$34,1),K3,"no")),"No Runner")</f>
        <v>11.9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413"/>
      <c r="U3" s="417"/>
      <c r="V3" s="418"/>
      <c r="W3" s="418"/>
      <c r="X3" s="419"/>
      <c r="Y3" s="403"/>
      <c r="Z3" s="276">
        <v>11</v>
      </c>
      <c r="AA3" s="277" t="s">
        <v>49</v>
      </c>
      <c r="AB3" s="278" t="s">
        <v>74</v>
      </c>
    </row>
    <row r="4" spans="1:28" ht="9.9499999999999993" customHeight="1" x14ac:dyDescent="0.25">
      <c r="A4" s="403"/>
      <c r="B4" s="404"/>
      <c r="C4" s="407"/>
      <c r="D4" s="408"/>
      <c r="E4" s="361"/>
      <c r="F4" s="362"/>
      <c r="G4" s="363"/>
      <c r="H4" s="11" t="str">
        <f t="shared" si="0"/>
        <v>Rian Shah</v>
      </c>
      <c r="I4" s="11" t="str">
        <f t="shared" si="1"/>
        <v>Dame Alice Owens</v>
      </c>
      <c r="J4" s="269">
        <v>156</v>
      </c>
      <c r="K4" s="270">
        <v>12.3</v>
      </c>
      <c r="L4" s="162" t="str">
        <f t="shared" ref="L4:L42" si="3">IF($K4=$D$40,"Equal",IF($K4&lt;$D$40,IF($K4&gt;0,"NEW","" )," "))</f>
        <v xml:space="preserve"> </v>
      </c>
      <c r="M4" s="163" t="str">
        <f t="shared" ref="M4:M42" si="4">IF($K4&lt;=$D$41,IF($K4&gt;0,"YES","" )," ")</f>
        <v xml:space="preserve"> </v>
      </c>
      <c r="N4" s="164" t="str">
        <f t="shared" ref="N4:N42" si="5">IF($K4&lt;=$D$42,IF($K4&gt;0,"YES","" )," ")</f>
        <v xml:space="preserve"> </v>
      </c>
      <c r="O4" s="240">
        <f t="shared" ref="O4:O10" si="6">IF(K4&gt;0,RANK(K4,$K$3:$K$10,1),"No Runner")</f>
        <v>2</v>
      </c>
      <c r="P4" s="58">
        <f>IF(K4&gt;0,IF(Q4="no","No",RANK(Q4,$Q$3:$Q$34,1)+COUNTIF($Q$3:Q4,Q4)-1),"No Runner")</f>
        <v>4</v>
      </c>
      <c r="Q4" s="58">
        <f t="shared" ref="Q4:Q34" si="7">IF(K4&gt;0,IF(O4=1,K4,IF(S4&lt;9-COUNTIF($O$3:$O$34,1),K4,"no")),"No Runner")</f>
        <v>12.3</v>
      </c>
      <c r="R4" s="58">
        <f t="shared" ref="R4:R34" si="8">IF(K4&gt;0,IF(O4=1,"First",K4),"No Runner")</f>
        <v>12.3</v>
      </c>
      <c r="S4" s="58">
        <f t="shared" si="2"/>
        <v>3</v>
      </c>
      <c r="T4" s="413"/>
      <c r="U4" s="420" t="s">
        <v>20</v>
      </c>
      <c r="V4" s="421"/>
      <c r="W4" s="421"/>
      <c r="X4" s="422"/>
      <c r="Y4" s="403"/>
      <c r="Z4" s="276">
        <v>115</v>
      </c>
      <c r="AA4" s="277" t="s">
        <v>75</v>
      </c>
      <c r="AB4" s="278" t="s">
        <v>76</v>
      </c>
    </row>
    <row r="5" spans="1:28" ht="9.9499999999999993" customHeight="1" x14ac:dyDescent="0.25">
      <c r="A5" s="403"/>
      <c r="B5" s="404"/>
      <c r="C5" s="407"/>
      <c r="D5" s="408"/>
      <c r="E5" s="361"/>
      <c r="F5" s="362"/>
      <c r="G5" s="363"/>
      <c r="H5" s="11" t="str">
        <f t="shared" si="0"/>
        <v>James Mendlesohn</v>
      </c>
      <c r="I5" s="11" t="str">
        <f t="shared" si="1"/>
        <v>St Albans School</v>
      </c>
      <c r="J5" s="269">
        <v>490</v>
      </c>
      <c r="K5" s="270">
        <v>12.3</v>
      </c>
      <c r="L5" s="162" t="str">
        <f t="shared" si="3"/>
        <v xml:space="preserve"> </v>
      </c>
      <c r="M5" s="163" t="str">
        <f t="shared" si="4"/>
        <v xml:space="preserve"> </v>
      </c>
      <c r="N5" s="164" t="str">
        <f t="shared" si="5"/>
        <v xml:space="preserve"> </v>
      </c>
      <c r="O5" s="240">
        <f t="shared" si="6"/>
        <v>2</v>
      </c>
      <c r="P5" s="58">
        <f>IF(K5&gt;0,IF(Q5="no","No",RANK(Q5,$Q$3:$Q$34,1)+COUNTIF($Q$3:Q5,Q5)-1),"No Runner")</f>
        <v>5</v>
      </c>
      <c r="Q5" s="58">
        <f t="shared" si="7"/>
        <v>12.3</v>
      </c>
      <c r="R5" s="58">
        <f t="shared" si="8"/>
        <v>12.3</v>
      </c>
      <c r="S5" s="58">
        <f t="shared" si="2"/>
        <v>3</v>
      </c>
      <c r="T5" s="413"/>
      <c r="U5" s="370"/>
      <c r="V5" s="371"/>
      <c r="W5" s="371"/>
      <c r="X5" s="372"/>
      <c r="Y5" s="403"/>
      <c r="Z5" s="276">
        <v>156</v>
      </c>
      <c r="AA5" s="277" t="s">
        <v>77</v>
      </c>
      <c r="AB5" s="278" t="s">
        <v>78</v>
      </c>
    </row>
    <row r="6" spans="1:28" ht="9.9499999999999993" customHeight="1" x14ac:dyDescent="0.25">
      <c r="A6" s="403"/>
      <c r="B6" s="404"/>
      <c r="C6" s="407"/>
      <c r="D6" s="408"/>
      <c r="E6" s="361"/>
      <c r="F6" s="362"/>
      <c r="G6" s="363"/>
      <c r="H6" s="11" t="str">
        <f t="shared" si="0"/>
        <v>Harry Walker</v>
      </c>
      <c r="I6" s="11" t="str">
        <f t="shared" si="1"/>
        <v>Sandringham</v>
      </c>
      <c r="J6" s="269">
        <v>440</v>
      </c>
      <c r="K6" s="270">
        <v>12.4</v>
      </c>
      <c r="L6" s="162" t="str">
        <f t="shared" si="3"/>
        <v xml:space="preserve"> </v>
      </c>
      <c r="M6" s="163" t="str">
        <f t="shared" si="4"/>
        <v xml:space="preserve"> </v>
      </c>
      <c r="N6" s="164" t="str">
        <f t="shared" si="5"/>
        <v xml:space="preserve"> </v>
      </c>
      <c r="O6" s="240">
        <f t="shared" si="6"/>
        <v>4</v>
      </c>
      <c r="P6" s="58">
        <f>IF(K6&gt;0,IF(Q6="no","No",RANK(Q6,$Q$3:$Q$34,1)+COUNTIF($Q$3:Q6,Q6)-1),"No Runner")</f>
        <v>6</v>
      </c>
      <c r="Q6" s="58">
        <f t="shared" si="7"/>
        <v>12.4</v>
      </c>
      <c r="R6" s="58">
        <f t="shared" si="8"/>
        <v>12.4</v>
      </c>
      <c r="S6" s="58">
        <f t="shared" si="2"/>
        <v>4</v>
      </c>
      <c r="T6" s="413"/>
      <c r="U6" s="373"/>
      <c r="V6" s="374"/>
      <c r="W6" s="374"/>
      <c r="X6" s="375"/>
      <c r="Y6" s="403"/>
      <c r="Z6" s="276">
        <v>297</v>
      </c>
      <c r="AA6" s="277" t="s">
        <v>79</v>
      </c>
      <c r="AB6" s="278" t="s">
        <v>80</v>
      </c>
    </row>
    <row r="7" spans="1:28" ht="9.9499999999999993" customHeight="1" x14ac:dyDescent="0.25">
      <c r="A7" s="403"/>
      <c r="B7" s="404"/>
      <c r="C7" s="407"/>
      <c r="D7" s="408"/>
      <c r="E7" s="361"/>
      <c r="F7" s="362"/>
      <c r="G7" s="363"/>
      <c r="H7" s="11" t="str">
        <f t="shared" si="0"/>
        <v>Finn Kenny</v>
      </c>
      <c r="I7" s="11" t="str">
        <f t="shared" si="1"/>
        <v>Roundwood Park</v>
      </c>
      <c r="J7" s="269">
        <v>395</v>
      </c>
      <c r="K7" s="270">
        <v>12.5</v>
      </c>
      <c r="L7" s="162" t="str">
        <f t="shared" si="3"/>
        <v xml:space="preserve"> </v>
      </c>
      <c r="M7" s="163" t="str">
        <f t="shared" si="4"/>
        <v xml:space="preserve"> </v>
      </c>
      <c r="N7" s="164" t="str">
        <f t="shared" si="5"/>
        <v xml:space="preserve"> </v>
      </c>
      <c r="O7" s="240">
        <f t="shared" si="6"/>
        <v>5</v>
      </c>
      <c r="P7" s="58">
        <f>IF(K7&gt;0,IF(Q7="no","No",RANK(Q7,$Q$3:$Q$34,1)+COUNTIF($Q$3:Q7,Q7)-1),"No Runner")</f>
        <v>7</v>
      </c>
      <c r="Q7" s="58">
        <f t="shared" si="7"/>
        <v>12.5</v>
      </c>
      <c r="R7" s="58">
        <f t="shared" si="8"/>
        <v>12.5</v>
      </c>
      <c r="S7" s="58">
        <f t="shared" si="2"/>
        <v>5</v>
      </c>
      <c r="T7" s="413"/>
      <c r="U7" s="367" t="s">
        <v>62</v>
      </c>
      <c r="V7" s="368"/>
      <c r="W7" s="368"/>
      <c r="X7" s="369"/>
      <c r="Y7" s="403"/>
      <c r="Z7" s="276">
        <v>395</v>
      </c>
      <c r="AA7" s="277" t="s">
        <v>81</v>
      </c>
      <c r="AB7" s="278" t="s">
        <v>82</v>
      </c>
    </row>
    <row r="8" spans="1:28" ht="9.9499999999999993" customHeight="1" x14ac:dyDescent="0.25">
      <c r="A8" s="403"/>
      <c r="B8" s="404"/>
      <c r="C8" s="407"/>
      <c r="D8" s="408"/>
      <c r="E8" s="361"/>
      <c r="F8" s="362"/>
      <c r="G8" s="363"/>
      <c r="H8" s="11" t="str">
        <f t="shared" si="0"/>
        <v>Maksymilian Swiatkowski</v>
      </c>
      <c r="I8" s="11" t="str">
        <f t="shared" si="1"/>
        <v>Nicholas Breakspear</v>
      </c>
      <c r="J8" s="269">
        <v>297</v>
      </c>
      <c r="K8" s="270">
        <v>12.6</v>
      </c>
      <c r="L8" s="162" t="str">
        <f t="shared" si="3"/>
        <v xml:space="preserve"> </v>
      </c>
      <c r="M8" s="163" t="str">
        <f t="shared" si="4"/>
        <v xml:space="preserve"> </v>
      </c>
      <c r="N8" s="164" t="str">
        <f t="shared" si="5"/>
        <v xml:space="preserve"> </v>
      </c>
      <c r="O8" s="240">
        <f t="shared" si="6"/>
        <v>6</v>
      </c>
      <c r="P8" s="58">
        <f>IF(K8&gt;0,IF(Q8="no","No",RANK(Q8,$Q$3:$Q$34,1)+COUNTIF($Q$3:Q8,Q8)-1),"No Runner")</f>
        <v>8</v>
      </c>
      <c r="Q8" s="58">
        <f t="shared" si="7"/>
        <v>12.6</v>
      </c>
      <c r="R8" s="58">
        <f t="shared" si="8"/>
        <v>12.6</v>
      </c>
      <c r="S8" s="58">
        <f t="shared" si="2"/>
        <v>6</v>
      </c>
      <c r="T8" s="413"/>
      <c r="U8" s="370"/>
      <c r="V8" s="371"/>
      <c r="W8" s="371"/>
      <c r="X8" s="372"/>
      <c r="Y8" s="403"/>
      <c r="Z8" s="276">
        <v>440</v>
      </c>
      <c r="AA8" s="277" t="s">
        <v>83</v>
      </c>
      <c r="AB8" s="278" t="s">
        <v>84</v>
      </c>
    </row>
    <row r="9" spans="1:28" ht="9.9499999999999993" customHeight="1" x14ac:dyDescent="0.25">
      <c r="A9" s="403"/>
      <c r="B9" s="404"/>
      <c r="C9" s="407"/>
      <c r="D9" s="408"/>
      <c r="E9" s="361"/>
      <c r="F9" s="362"/>
      <c r="G9" s="363"/>
      <c r="H9" s="10" t="str">
        <f t="shared" si="0"/>
        <v/>
      </c>
      <c r="I9" s="10" t="str">
        <f t="shared" si="1"/>
        <v/>
      </c>
      <c r="J9" s="269"/>
      <c r="K9" s="270"/>
      <c r="L9" s="162" t="str">
        <f t="shared" si="3"/>
        <v/>
      </c>
      <c r="M9" s="163" t="str">
        <f t="shared" si="4"/>
        <v/>
      </c>
      <c r="N9" s="164" t="str">
        <f t="shared" si="5"/>
        <v/>
      </c>
      <c r="O9" s="240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413"/>
      <c r="U9" s="373"/>
      <c r="V9" s="374"/>
      <c r="W9" s="374"/>
      <c r="X9" s="375"/>
      <c r="Y9" s="403"/>
      <c r="Z9" s="276">
        <v>490</v>
      </c>
      <c r="AA9" s="277" t="s">
        <v>85</v>
      </c>
      <c r="AB9" s="278" t="s">
        <v>52</v>
      </c>
    </row>
    <row r="10" spans="1:28" ht="9.9499999999999993" customHeight="1" thickBot="1" x14ac:dyDescent="0.3">
      <c r="A10" s="403"/>
      <c r="B10" s="404"/>
      <c r="C10" s="407"/>
      <c r="D10" s="408"/>
      <c r="E10" s="364"/>
      <c r="F10" s="365"/>
      <c r="G10" s="366"/>
      <c r="H10" s="16" t="str">
        <f t="shared" si="0"/>
        <v/>
      </c>
      <c r="I10" s="16" t="str">
        <f t="shared" si="1"/>
        <v/>
      </c>
      <c r="J10" s="294"/>
      <c r="K10" s="274"/>
      <c r="L10" s="165" t="str">
        <f t="shared" si="3"/>
        <v/>
      </c>
      <c r="M10" s="166" t="str">
        <f t="shared" si="4"/>
        <v/>
      </c>
      <c r="N10" s="167" t="str">
        <f t="shared" si="5"/>
        <v/>
      </c>
      <c r="O10" s="241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413"/>
      <c r="U10" s="367" t="s">
        <v>61</v>
      </c>
      <c r="V10" s="368"/>
      <c r="W10" s="368"/>
      <c r="X10" s="369"/>
      <c r="Y10" s="403"/>
      <c r="Z10" s="276">
        <v>524</v>
      </c>
      <c r="AA10" s="277" t="s">
        <v>86</v>
      </c>
      <c r="AB10" s="278" t="s">
        <v>87</v>
      </c>
    </row>
    <row r="11" spans="1:28" ht="9.9499999999999993" customHeight="1" x14ac:dyDescent="0.25">
      <c r="A11" s="403"/>
      <c r="B11" s="404"/>
      <c r="C11" s="407"/>
      <c r="D11" s="408"/>
      <c r="E11" s="358" t="s">
        <v>4</v>
      </c>
      <c r="F11" s="359"/>
      <c r="G11" s="360"/>
      <c r="H11" s="14" t="str">
        <f t="shared" si="0"/>
        <v>Callum  Egan</v>
      </c>
      <c r="I11" s="14" t="str">
        <f t="shared" si="1"/>
        <v>St Clement Danes</v>
      </c>
      <c r="J11" s="295">
        <v>524</v>
      </c>
      <c r="K11" s="268">
        <v>12</v>
      </c>
      <c r="L11" s="159" t="str">
        <f t="shared" si="3"/>
        <v xml:space="preserve"> </v>
      </c>
      <c r="M11" s="160" t="str">
        <f t="shared" si="4"/>
        <v xml:space="preserve"> </v>
      </c>
      <c r="N11" s="161" t="str">
        <f t="shared" si="5"/>
        <v>YES</v>
      </c>
      <c r="O11" s="52">
        <f>IF(K11&gt;0,RANK(K11,$K$11:$K$18,1),"No Runner")</f>
        <v>1</v>
      </c>
      <c r="P11" s="53">
        <f>IF(K11&gt;0,IF(Q11="no","No",RANK(Q11,$Q$3:$Q$34,1)+COUNTIF($Q$3:Q11,Q11)-1),"No Runner")</f>
        <v>2</v>
      </c>
      <c r="Q11" s="53">
        <f t="shared" si="7"/>
        <v>12</v>
      </c>
      <c r="R11" s="53" t="str">
        <f t="shared" si="8"/>
        <v>First</v>
      </c>
      <c r="S11" s="53" t="str">
        <f t="shared" si="2"/>
        <v/>
      </c>
      <c r="T11" s="413"/>
      <c r="U11" s="370"/>
      <c r="V11" s="371"/>
      <c r="W11" s="371"/>
      <c r="X11" s="372"/>
      <c r="Y11" s="403"/>
      <c r="Z11" s="276">
        <v>573</v>
      </c>
      <c r="AA11" s="277" t="s">
        <v>47</v>
      </c>
      <c r="AB11" s="278" t="s">
        <v>88</v>
      </c>
    </row>
    <row r="12" spans="1:28" ht="9.9499999999999993" customHeight="1" x14ac:dyDescent="0.25">
      <c r="A12" s="403"/>
      <c r="B12" s="404"/>
      <c r="C12" s="407"/>
      <c r="D12" s="408"/>
      <c r="E12" s="361"/>
      <c r="F12" s="362"/>
      <c r="G12" s="363"/>
      <c r="H12" s="11" t="str">
        <f t="shared" si="0"/>
        <v>Harry Webb</v>
      </c>
      <c r="I12" s="11" t="str">
        <f t="shared" si="1"/>
        <v>The Hemel Hempstead School</v>
      </c>
      <c r="J12" s="269">
        <v>687</v>
      </c>
      <c r="K12" s="270">
        <v>12.1</v>
      </c>
      <c r="L12" s="162" t="str">
        <f t="shared" si="3"/>
        <v xml:space="preserve"> </v>
      </c>
      <c r="M12" s="163" t="str">
        <f t="shared" si="4"/>
        <v xml:space="preserve"> </v>
      </c>
      <c r="N12" s="164" t="str">
        <f t="shared" si="5"/>
        <v xml:space="preserve"> </v>
      </c>
      <c r="O12" s="240">
        <f t="shared" ref="O12:O18" si="9">IF(K12&gt;0,RANK(K12,$K$11:$K$18,1),"No Runner")</f>
        <v>2</v>
      </c>
      <c r="P12" s="58">
        <f>IF(K12&gt;0,IF(Q12="no","No",RANK(Q12,$Q$3:$Q$34,1)+COUNTIF($Q$3:Q12,Q12)-1),"No Runner")</f>
        <v>3</v>
      </c>
      <c r="Q12" s="58">
        <f t="shared" si="7"/>
        <v>12.1</v>
      </c>
      <c r="R12" s="58">
        <f t="shared" si="8"/>
        <v>12.1</v>
      </c>
      <c r="S12" s="58">
        <f t="shared" si="2"/>
        <v>1</v>
      </c>
      <c r="T12" s="413"/>
      <c r="U12" s="373"/>
      <c r="V12" s="374"/>
      <c r="W12" s="374"/>
      <c r="X12" s="375"/>
      <c r="Y12" s="403"/>
      <c r="Z12" s="276">
        <v>667</v>
      </c>
      <c r="AA12" s="277" t="s">
        <v>50</v>
      </c>
      <c r="AB12" s="278" t="s">
        <v>43</v>
      </c>
    </row>
    <row r="13" spans="1:28" ht="9.9499999999999993" customHeight="1" x14ac:dyDescent="0.25">
      <c r="A13" s="403"/>
      <c r="B13" s="404"/>
      <c r="C13" s="407"/>
      <c r="D13" s="408"/>
      <c r="E13" s="361"/>
      <c r="F13" s="362"/>
      <c r="G13" s="363"/>
      <c r="H13" s="11" t="str">
        <f t="shared" si="0"/>
        <v>Ethan Ogilvie</v>
      </c>
      <c r="I13" s="11" t="str">
        <f t="shared" si="1"/>
        <v>The Marlborough Science Academy</v>
      </c>
      <c r="J13" s="269">
        <v>722</v>
      </c>
      <c r="K13" s="270">
        <v>12.8</v>
      </c>
      <c r="L13" s="162" t="str">
        <f t="shared" si="3"/>
        <v xml:space="preserve"> </v>
      </c>
      <c r="M13" s="163" t="str">
        <f t="shared" si="4"/>
        <v xml:space="preserve"> </v>
      </c>
      <c r="N13" s="164" t="str">
        <f t="shared" si="5"/>
        <v xml:space="preserve"> </v>
      </c>
      <c r="O13" s="240">
        <f t="shared" si="9"/>
        <v>3</v>
      </c>
      <c r="P13" s="58" t="str">
        <f>IF(K13&gt;0,IF(Q13="no","No",RANK(Q13,$Q$3:$Q$34,1)+COUNTIF($Q$3:Q13,Q13)-1),"No Runner")</f>
        <v>No</v>
      </c>
      <c r="Q13" s="58" t="str">
        <f t="shared" si="7"/>
        <v>no</v>
      </c>
      <c r="R13" s="58">
        <f t="shared" si="8"/>
        <v>12.8</v>
      </c>
      <c r="S13" s="58">
        <f t="shared" si="2"/>
        <v>7</v>
      </c>
      <c r="T13" s="413"/>
      <c r="U13" s="367" t="s">
        <v>63</v>
      </c>
      <c r="V13" s="368"/>
      <c r="W13" s="368"/>
      <c r="X13" s="369"/>
      <c r="Y13" s="403"/>
      <c r="Z13" s="276">
        <v>687</v>
      </c>
      <c r="AA13" s="277" t="s">
        <v>89</v>
      </c>
      <c r="AB13" s="278" t="s">
        <v>53</v>
      </c>
    </row>
    <row r="14" spans="1:28" ht="9.9499999999999993" customHeight="1" x14ac:dyDescent="0.25">
      <c r="A14" s="403"/>
      <c r="B14" s="404"/>
      <c r="C14" s="407"/>
      <c r="D14" s="408"/>
      <c r="E14" s="361"/>
      <c r="F14" s="362"/>
      <c r="G14" s="363"/>
      <c r="H14" s="11" t="str">
        <f t="shared" si="0"/>
        <v>Toby Martin</v>
      </c>
      <c r="I14" s="11" t="str">
        <f t="shared" si="1"/>
        <v xml:space="preserve">St George's School </v>
      </c>
      <c r="J14" s="269">
        <v>573</v>
      </c>
      <c r="K14" s="270">
        <v>13.2</v>
      </c>
      <c r="L14" s="162" t="str">
        <f t="shared" si="3"/>
        <v xml:space="preserve"> </v>
      </c>
      <c r="M14" s="163" t="str">
        <f t="shared" si="4"/>
        <v xml:space="preserve"> </v>
      </c>
      <c r="N14" s="164" t="str">
        <f t="shared" si="5"/>
        <v xml:space="preserve"> </v>
      </c>
      <c r="O14" s="240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13.2</v>
      </c>
      <c r="S14" s="58">
        <f t="shared" si="2"/>
        <v>8</v>
      </c>
      <c r="T14" s="413"/>
      <c r="U14" s="370"/>
      <c r="V14" s="371"/>
      <c r="W14" s="371"/>
      <c r="X14" s="372"/>
      <c r="Y14" s="403"/>
      <c r="Z14" s="276">
        <v>722</v>
      </c>
      <c r="AA14" s="277" t="s">
        <v>90</v>
      </c>
      <c r="AB14" s="278" t="s">
        <v>91</v>
      </c>
    </row>
    <row r="15" spans="1:28" ht="9.9499999999999993" customHeight="1" x14ac:dyDescent="0.25">
      <c r="A15" s="403"/>
      <c r="B15" s="404"/>
      <c r="C15" s="407"/>
      <c r="D15" s="408"/>
      <c r="E15" s="361"/>
      <c r="F15" s="362"/>
      <c r="G15" s="363"/>
      <c r="H15" s="11" t="str">
        <f t="shared" si="0"/>
        <v>Maxymus Kuszewski</v>
      </c>
      <c r="I15" s="11" t="str">
        <f t="shared" si="1"/>
        <v>The Marlborough Science Academy</v>
      </c>
      <c r="J15" s="269">
        <v>723</v>
      </c>
      <c r="K15" s="270">
        <v>14</v>
      </c>
      <c r="L15" s="162" t="str">
        <f t="shared" si="3"/>
        <v xml:space="preserve"> </v>
      </c>
      <c r="M15" s="163" t="str">
        <f t="shared" si="4"/>
        <v xml:space="preserve"> </v>
      </c>
      <c r="N15" s="164" t="str">
        <f t="shared" si="5"/>
        <v xml:space="preserve"> </v>
      </c>
      <c r="O15" s="240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14</v>
      </c>
      <c r="S15" s="58">
        <f t="shared" si="2"/>
        <v>9</v>
      </c>
      <c r="T15" s="413"/>
      <c r="U15" s="373"/>
      <c r="V15" s="374"/>
      <c r="W15" s="374"/>
      <c r="X15" s="375"/>
      <c r="Y15" s="403"/>
      <c r="Z15" s="276">
        <v>723</v>
      </c>
      <c r="AA15" s="277" t="s">
        <v>92</v>
      </c>
      <c r="AB15" s="278" t="s">
        <v>91</v>
      </c>
    </row>
    <row r="16" spans="1:28" ht="9.9499999999999993" customHeight="1" x14ac:dyDescent="0.25">
      <c r="A16" s="403"/>
      <c r="B16" s="404"/>
      <c r="C16" s="407"/>
      <c r="D16" s="408"/>
      <c r="E16" s="361"/>
      <c r="F16" s="362"/>
      <c r="G16" s="363"/>
      <c r="H16" s="13" t="str">
        <f t="shared" si="0"/>
        <v/>
      </c>
      <c r="I16" s="13" t="str">
        <f t="shared" si="1"/>
        <v/>
      </c>
      <c r="J16" s="269"/>
      <c r="K16" s="270"/>
      <c r="L16" s="162" t="str">
        <f t="shared" si="3"/>
        <v/>
      </c>
      <c r="M16" s="163" t="str">
        <f t="shared" si="4"/>
        <v/>
      </c>
      <c r="N16" s="164" t="str">
        <f t="shared" si="5"/>
        <v/>
      </c>
      <c r="O16" s="240" t="str">
        <f t="shared" si="9"/>
        <v>No Runner</v>
      </c>
      <c r="P16" s="58" t="str">
        <f>IF(K16&gt;0,IF(Q16="no","No",RANK(Q16,$Q$3:$Q$34,1)+COUNTIF($Q$3:Q16,Q16)-1),"No Runner")</f>
        <v>No Runner</v>
      </c>
      <c r="Q16" s="58" t="str">
        <f t="shared" si="7"/>
        <v>No Runner</v>
      </c>
      <c r="R16" s="58" t="str">
        <f t="shared" si="8"/>
        <v>No Runner</v>
      </c>
      <c r="S16" s="58" t="str">
        <f t="shared" si="2"/>
        <v/>
      </c>
      <c r="T16" s="413"/>
      <c r="U16" s="367" t="s">
        <v>64</v>
      </c>
      <c r="V16" s="368"/>
      <c r="W16" s="368"/>
      <c r="X16" s="369"/>
      <c r="Y16" s="403"/>
      <c r="Z16" s="276"/>
      <c r="AA16" s="277"/>
      <c r="AB16" s="278"/>
    </row>
    <row r="17" spans="1:28" ht="9.9499999999999993" customHeight="1" x14ac:dyDescent="0.25">
      <c r="A17" s="403"/>
      <c r="B17" s="404"/>
      <c r="C17" s="407"/>
      <c r="D17" s="408"/>
      <c r="E17" s="361"/>
      <c r="F17" s="362"/>
      <c r="G17" s="363"/>
      <c r="H17" s="5" t="str">
        <f t="shared" si="0"/>
        <v/>
      </c>
      <c r="I17" s="8" t="str">
        <f t="shared" si="1"/>
        <v/>
      </c>
      <c r="J17" s="271"/>
      <c r="K17" s="270"/>
      <c r="L17" s="162" t="str">
        <f t="shared" si="3"/>
        <v/>
      </c>
      <c r="M17" s="163" t="str">
        <f t="shared" si="4"/>
        <v/>
      </c>
      <c r="N17" s="164" t="str">
        <f t="shared" si="5"/>
        <v/>
      </c>
      <c r="O17" s="240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413"/>
      <c r="U17" s="370"/>
      <c r="V17" s="371"/>
      <c r="W17" s="371"/>
      <c r="X17" s="372"/>
      <c r="Y17" s="403"/>
      <c r="Z17" s="276"/>
      <c r="AA17" s="277"/>
      <c r="AB17" s="278"/>
    </row>
    <row r="18" spans="1:28" ht="9.9499999999999993" customHeight="1" thickBot="1" x14ac:dyDescent="0.3">
      <c r="A18" s="403"/>
      <c r="B18" s="404"/>
      <c r="C18" s="407"/>
      <c r="D18" s="408"/>
      <c r="E18" s="364"/>
      <c r="F18" s="365"/>
      <c r="G18" s="366"/>
      <c r="H18" s="7" t="str">
        <f t="shared" si="0"/>
        <v/>
      </c>
      <c r="I18" s="9" t="str">
        <f t="shared" si="1"/>
        <v/>
      </c>
      <c r="J18" s="285"/>
      <c r="K18" s="274"/>
      <c r="L18" s="165" t="str">
        <f t="shared" si="3"/>
        <v/>
      </c>
      <c r="M18" s="166" t="str">
        <f t="shared" si="4"/>
        <v/>
      </c>
      <c r="N18" s="167" t="str">
        <f t="shared" si="5"/>
        <v/>
      </c>
      <c r="O18" s="241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413"/>
      <c r="U18" s="373"/>
      <c r="V18" s="374"/>
      <c r="W18" s="374"/>
      <c r="X18" s="375"/>
      <c r="Y18" s="403"/>
      <c r="Z18" s="276"/>
      <c r="AA18" s="277"/>
      <c r="AB18" s="278"/>
    </row>
    <row r="19" spans="1:28" ht="9.9499999999999993" customHeight="1" x14ac:dyDescent="0.25">
      <c r="A19" s="403"/>
      <c r="B19" s="404"/>
      <c r="C19" s="407"/>
      <c r="D19" s="408"/>
      <c r="E19" s="358" t="s">
        <v>6</v>
      </c>
      <c r="F19" s="359"/>
      <c r="G19" s="360"/>
      <c r="H19" s="15" t="str">
        <f t="shared" si="0"/>
        <v/>
      </c>
      <c r="I19" s="15" t="str">
        <f t="shared" si="1"/>
        <v/>
      </c>
      <c r="J19" s="295"/>
      <c r="K19" s="268"/>
      <c r="L19" s="159" t="str">
        <f t="shared" si="3"/>
        <v/>
      </c>
      <c r="M19" s="160" t="str">
        <f t="shared" si="4"/>
        <v/>
      </c>
      <c r="N19" s="161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413"/>
      <c r="U19" s="367" t="s">
        <v>65</v>
      </c>
      <c r="V19" s="368"/>
      <c r="W19" s="368"/>
      <c r="X19" s="369"/>
      <c r="Y19" s="403"/>
      <c r="Z19" s="276"/>
      <c r="AA19" s="277"/>
      <c r="AB19" s="278"/>
    </row>
    <row r="20" spans="1:28" ht="9.9499999999999993" customHeight="1" x14ac:dyDescent="0.25">
      <c r="A20" s="403"/>
      <c r="B20" s="404"/>
      <c r="C20" s="407"/>
      <c r="D20" s="408"/>
      <c r="E20" s="361"/>
      <c r="F20" s="362"/>
      <c r="G20" s="363"/>
      <c r="H20" s="11" t="str">
        <f t="shared" si="0"/>
        <v/>
      </c>
      <c r="I20" s="11" t="str">
        <f t="shared" si="1"/>
        <v/>
      </c>
      <c r="J20" s="269"/>
      <c r="K20" s="270"/>
      <c r="L20" s="162" t="str">
        <f t="shared" si="3"/>
        <v/>
      </c>
      <c r="M20" s="163" t="str">
        <f t="shared" si="4"/>
        <v/>
      </c>
      <c r="N20" s="164" t="str">
        <f t="shared" si="5"/>
        <v/>
      </c>
      <c r="O20" s="240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413"/>
      <c r="U20" s="370"/>
      <c r="V20" s="371"/>
      <c r="W20" s="371"/>
      <c r="X20" s="372"/>
      <c r="Y20" s="403"/>
      <c r="Z20" s="276"/>
      <c r="AA20" s="277"/>
      <c r="AB20" s="278"/>
    </row>
    <row r="21" spans="1:28" ht="9.9499999999999993" customHeight="1" x14ac:dyDescent="0.25">
      <c r="A21" s="403"/>
      <c r="B21" s="404"/>
      <c r="C21" s="407"/>
      <c r="D21" s="408"/>
      <c r="E21" s="361"/>
      <c r="F21" s="362"/>
      <c r="G21" s="363"/>
      <c r="H21" s="10" t="str">
        <f t="shared" si="0"/>
        <v/>
      </c>
      <c r="I21" s="10" t="str">
        <f t="shared" si="1"/>
        <v/>
      </c>
      <c r="J21" s="269"/>
      <c r="K21" s="270"/>
      <c r="L21" s="162" t="str">
        <f t="shared" si="3"/>
        <v/>
      </c>
      <c r="M21" s="163" t="str">
        <f t="shared" si="4"/>
        <v/>
      </c>
      <c r="N21" s="164" t="str">
        <f t="shared" si="5"/>
        <v/>
      </c>
      <c r="O21" s="240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413"/>
      <c r="U21" s="373"/>
      <c r="V21" s="374"/>
      <c r="W21" s="374"/>
      <c r="X21" s="375"/>
      <c r="Y21" s="403"/>
      <c r="Z21" s="276"/>
      <c r="AA21" s="277"/>
      <c r="AB21" s="278"/>
    </row>
    <row r="22" spans="1:28" ht="9.9499999999999993" customHeight="1" x14ac:dyDescent="0.25">
      <c r="A22" s="403"/>
      <c r="B22" s="404"/>
      <c r="C22" s="407"/>
      <c r="D22" s="408"/>
      <c r="E22" s="361"/>
      <c r="F22" s="362"/>
      <c r="G22" s="363"/>
      <c r="H22" s="10" t="str">
        <f t="shared" si="0"/>
        <v/>
      </c>
      <c r="I22" s="10" t="str">
        <f t="shared" si="1"/>
        <v/>
      </c>
      <c r="J22" s="269"/>
      <c r="K22" s="270"/>
      <c r="L22" s="162" t="str">
        <f t="shared" si="3"/>
        <v/>
      </c>
      <c r="M22" s="163" t="str">
        <f t="shared" si="4"/>
        <v/>
      </c>
      <c r="N22" s="164" t="str">
        <f t="shared" si="5"/>
        <v/>
      </c>
      <c r="O22" s="240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413"/>
      <c r="U22" s="376"/>
      <c r="V22" s="377"/>
      <c r="W22" s="377"/>
      <c r="X22" s="378"/>
      <c r="Y22" s="403"/>
      <c r="Z22" s="276"/>
      <c r="AA22" s="277"/>
      <c r="AB22" s="278"/>
    </row>
    <row r="23" spans="1:28" ht="9.9499999999999993" customHeight="1" x14ac:dyDescent="0.25">
      <c r="A23" s="403"/>
      <c r="B23" s="404"/>
      <c r="C23" s="407"/>
      <c r="D23" s="408"/>
      <c r="E23" s="361"/>
      <c r="F23" s="362"/>
      <c r="G23" s="363"/>
      <c r="H23" s="11" t="str">
        <f t="shared" si="0"/>
        <v/>
      </c>
      <c r="I23" s="11" t="str">
        <f t="shared" si="1"/>
        <v/>
      </c>
      <c r="J23" s="269"/>
      <c r="K23" s="270"/>
      <c r="L23" s="162" t="str">
        <f t="shared" si="3"/>
        <v/>
      </c>
      <c r="M23" s="163" t="str">
        <f t="shared" si="4"/>
        <v/>
      </c>
      <c r="N23" s="164" t="str">
        <f t="shared" si="5"/>
        <v/>
      </c>
      <c r="O23" s="240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413"/>
      <c r="U23" s="379"/>
      <c r="V23" s="380"/>
      <c r="W23" s="380"/>
      <c r="X23" s="381"/>
      <c r="Y23" s="403"/>
      <c r="Z23" s="276"/>
      <c r="AA23" s="277"/>
      <c r="AB23" s="278"/>
    </row>
    <row r="24" spans="1:28" ht="9.9499999999999993" customHeight="1" x14ac:dyDescent="0.25">
      <c r="A24" s="403"/>
      <c r="B24" s="404"/>
      <c r="C24" s="407"/>
      <c r="D24" s="408"/>
      <c r="E24" s="361"/>
      <c r="F24" s="362"/>
      <c r="G24" s="363"/>
      <c r="H24" s="11" t="str">
        <f t="shared" si="0"/>
        <v/>
      </c>
      <c r="I24" s="11" t="str">
        <f t="shared" si="1"/>
        <v/>
      </c>
      <c r="J24" s="269"/>
      <c r="K24" s="270"/>
      <c r="L24" s="162" t="str">
        <f t="shared" si="3"/>
        <v/>
      </c>
      <c r="M24" s="163" t="str">
        <f t="shared" si="4"/>
        <v/>
      </c>
      <c r="N24" s="164" t="str">
        <f t="shared" si="5"/>
        <v/>
      </c>
      <c r="O24" s="240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413"/>
      <c r="U24" s="382"/>
      <c r="V24" s="383"/>
      <c r="W24" s="383"/>
      <c r="X24" s="384"/>
      <c r="Y24" s="403"/>
      <c r="Z24" s="276"/>
      <c r="AA24" s="277"/>
      <c r="AB24" s="278"/>
    </row>
    <row r="25" spans="1:28" ht="9.9499999999999993" customHeight="1" x14ac:dyDescent="0.25">
      <c r="A25" s="403"/>
      <c r="B25" s="404"/>
      <c r="C25" s="407"/>
      <c r="D25" s="408"/>
      <c r="E25" s="361"/>
      <c r="F25" s="362"/>
      <c r="G25" s="363"/>
      <c r="H25" s="5" t="str">
        <f t="shared" si="0"/>
        <v/>
      </c>
      <c r="I25" s="8" t="str">
        <f t="shared" si="1"/>
        <v/>
      </c>
      <c r="J25" s="271"/>
      <c r="K25" s="270"/>
      <c r="L25" s="162" t="str">
        <f t="shared" si="3"/>
        <v/>
      </c>
      <c r="M25" s="163" t="str">
        <f t="shared" si="4"/>
        <v/>
      </c>
      <c r="N25" s="164" t="str">
        <f t="shared" si="5"/>
        <v/>
      </c>
      <c r="O25" s="240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413"/>
      <c r="U25" s="376"/>
      <c r="V25" s="377"/>
      <c r="W25" s="377"/>
      <c r="X25" s="378"/>
      <c r="Y25" s="403"/>
      <c r="Z25" s="276"/>
      <c r="AA25" s="277"/>
      <c r="AB25" s="278"/>
    </row>
    <row r="26" spans="1:28" ht="9.9499999999999993" customHeight="1" thickBot="1" x14ac:dyDescent="0.3">
      <c r="A26" s="403"/>
      <c r="B26" s="404"/>
      <c r="C26" s="407"/>
      <c r="D26" s="408"/>
      <c r="E26" s="364"/>
      <c r="F26" s="365"/>
      <c r="G26" s="366"/>
      <c r="H26" s="7" t="str">
        <f t="shared" si="0"/>
        <v/>
      </c>
      <c r="I26" s="9" t="str">
        <f t="shared" si="1"/>
        <v/>
      </c>
      <c r="J26" s="285"/>
      <c r="K26" s="274"/>
      <c r="L26" s="165" t="str">
        <f t="shared" si="3"/>
        <v/>
      </c>
      <c r="M26" s="166" t="str">
        <f t="shared" si="4"/>
        <v/>
      </c>
      <c r="N26" s="167" t="str">
        <f t="shared" si="5"/>
        <v/>
      </c>
      <c r="O26" s="241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413"/>
      <c r="U26" s="379"/>
      <c r="V26" s="380"/>
      <c r="W26" s="380"/>
      <c r="X26" s="381"/>
      <c r="Y26" s="403"/>
      <c r="Z26" s="276"/>
      <c r="AA26" s="277"/>
      <c r="AB26" s="278"/>
    </row>
    <row r="27" spans="1:28" ht="9.9499999999999993" customHeight="1" x14ac:dyDescent="0.25">
      <c r="A27" s="403"/>
      <c r="B27" s="404"/>
      <c r="C27" s="407"/>
      <c r="D27" s="408"/>
      <c r="E27" s="385" t="s">
        <v>9</v>
      </c>
      <c r="F27" s="386"/>
      <c r="G27" s="387"/>
      <c r="H27" s="17" t="str">
        <f t="shared" si="0"/>
        <v/>
      </c>
      <c r="I27" s="17" t="str">
        <f t="shared" si="1"/>
        <v/>
      </c>
      <c r="J27" s="295"/>
      <c r="K27" s="268"/>
      <c r="L27" s="159" t="str">
        <f t="shared" si="3"/>
        <v/>
      </c>
      <c r="M27" s="160" t="str">
        <f t="shared" si="4"/>
        <v/>
      </c>
      <c r="N27" s="161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413"/>
      <c r="U27" s="382"/>
      <c r="V27" s="383"/>
      <c r="W27" s="383"/>
      <c r="X27" s="384"/>
      <c r="Y27" s="403"/>
      <c r="Z27" s="276"/>
      <c r="AA27" s="277"/>
      <c r="AB27" s="278"/>
    </row>
    <row r="28" spans="1:28" ht="9.9499999999999993" customHeight="1" x14ac:dyDescent="0.25">
      <c r="A28" s="403"/>
      <c r="B28" s="404"/>
      <c r="C28" s="407"/>
      <c r="D28" s="408"/>
      <c r="E28" s="388"/>
      <c r="F28" s="389"/>
      <c r="G28" s="390"/>
      <c r="H28" s="18" t="str">
        <f t="shared" si="0"/>
        <v/>
      </c>
      <c r="I28" s="18" t="str">
        <f t="shared" si="1"/>
        <v/>
      </c>
      <c r="J28" s="269"/>
      <c r="K28" s="270"/>
      <c r="L28" s="162" t="str">
        <f t="shared" si="3"/>
        <v/>
      </c>
      <c r="M28" s="163" t="str">
        <f t="shared" si="4"/>
        <v/>
      </c>
      <c r="N28" s="164" t="str">
        <f t="shared" si="5"/>
        <v/>
      </c>
      <c r="O28" s="237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413"/>
      <c r="U28" s="376"/>
      <c r="V28" s="377"/>
      <c r="W28" s="377"/>
      <c r="X28" s="378"/>
      <c r="Y28" s="403"/>
      <c r="Z28" s="276"/>
      <c r="AA28" s="277"/>
      <c r="AB28" s="278"/>
    </row>
    <row r="29" spans="1:28" ht="9.9499999999999993" customHeight="1" x14ac:dyDescent="0.25">
      <c r="A29" s="403"/>
      <c r="B29" s="404"/>
      <c r="C29" s="407"/>
      <c r="D29" s="408"/>
      <c r="E29" s="388"/>
      <c r="F29" s="389"/>
      <c r="G29" s="390"/>
      <c r="H29" s="19" t="str">
        <f t="shared" si="0"/>
        <v/>
      </c>
      <c r="I29" s="19" t="str">
        <f t="shared" si="1"/>
        <v/>
      </c>
      <c r="J29" s="269"/>
      <c r="K29" s="270"/>
      <c r="L29" s="162" t="str">
        <f t="shared" si="3"/>
        <v/>
      </c>
      <c r="M29" s="163" t="str">
        <f t="shared" si="4"/>
        <v/>
      </c>
      <c r="N29" s="164" t="str">
        <f t="shared" si="5"/>
        <v/>
      </c>
      <c r="O29" s="237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413"/>
      <c r="U29" s="379"/>
      <c r="V29" s="380"/>
      <c r="W29" s="380"/>
      <c r="X29" s="381"/>
      <c r="Y29" s="403"/>
      <c r="Z29" s="276"/>
      <c r="AA29" s="277"/>
      <c r="AB29" s="278"/>
    </row>
    <row r="30" spans="1:28" ht="9.9499999999999993" customHeight="1" thickBot="1" x14ac:dyDescent="0.3">
      <c r="A30" s="403"/>
      <c r="B30" s="404"/>
      <c r="C30" s="407"/>
      <c r="D30" s="408"/>
      <c r="E30" s="388"/>
      <c r="F30" s="389"/>
      <c r="G30" s="390"/>
      <c r="H30" s="18" t="str">
        <f t="shared" si="0"/>
        <v/>
      </c>
      <c r="I30" s="18" t="str">
        <f t="shared" si="1"/>
        <v/>
      </c>
      <c r="J30" s="269"/>
      <c r="K30" s="270"/>
      <c r="L30" s="162" t="str">
        <f t="shared" si="3"/>
        <v/>
      </c>
      <c r="M30" s="163" t="str">
        <f t="shared" si="4"/>
        <v/>
      </c>
      <c r="N30" s="164" t="str">
        <f t="shared" si="5"/>
        <v/>
      </c>
      <c r="O30" s="237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413"/>
      <c r="U30" s="394"/>
      <c r="V30" s="395"/>
      <c r="W30" s="395"/>
      <c r="X30" s="396"/>
      <c r="Y30" s="403"/>
      <c r="Z30" s="276"/>
      <c r="AA30" s="277"/>
      <c r="AB30" s="278"/>
    </row>
    <row r="31" spans="1:28" ht="9.9499999999999993" customHeight="1" thickBot="1" x14ac:dyDescent="0.3">
      <c r="A31" s="403"/>
      <c r="B31" s="404"/>
      <c r="C31" s="407"/>
      <c r="D31" s="408"/>
      <c r="E31" s="388"/>
      <c r="F31" s="389"/>
      <c r="G31" s="390"/>
      <c r="H31" s="18" t="str">
        <f t="shared" si="0"/>
        <v/>
      </c>
      <c r="I31" s="18" t="str">
        <f t="shared" si="1"/>
        <v/>
      </c>
      <c r="J31" s="269"/>
      <c r="K31" s="270"/>
      <c r="L31" s="162" t="str">
        <f t="shared" si="3"/>
        <v/>
      </c>
      <c r="M31" s="163" t="str">
        <f t="shared" si="4"/>
        <v/>
      </c>
      <c r="N31" s="164" t="str">
        <f t="shared" si="5"/>
        <v/>
      </c>
      <c r="O31" s="237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413"/>
      <c r="U31" s="45"/>
      <c r="V31" s="45"/>
      <c r="W31" s="45"/>
      <c r="Y31" s="403"/>
      <c r="Z31" s="276"/>
      <c r="AA31" s="277"/>
      <c r="AB31" s="278"/>
    </row>
    <row r="32" spans="1:28" ht="9.9499999999999993" customHeight="1" thickBot="1" x14ac:dyDescent="0.3">
      <c r="A32" s="403"/>
      <c r="B32" s="404"/>
      <c r="C32" s="407"/>
      <c r="D32" s="408"/>
      <c r="E32" s="388"/>
      <c r="F32" s="389"/>
      <c r="G32" s="390"/>
      <c r="H32" s="18" t="str">
        <f t="shared" si="0"/>
        <v/>
      </c>
      <c r="I32" s="18" t="str">
        <f t="shared" si="1"/>
        <v/>
      </c>
      <c r="J32" s="269"/>
      <c r="K32" s="270"/>
      <c r="L32" s="162" t="str">
        <f t="shared" si="3"/>
        <v/>
      </c>
      <c r="M32" s="163" t="str">
        <f t="shared" si="4"/>
        <v/>
      </c>
      <c r="N32" s="164" t="str">
        <f t="shared" si="5"/>
        <v/>
      </c>
      <c r="O32" s="237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413"/>
      <c r="U32" s="397" t="str">
        <f>C2&amp;" Finalists"</f>
        <v>80m Hurdles Finalists</v>
      </c>
      <c r="V32" s="398"/>
      <c r="W32" s="398"/>
      <c r="X32" s="399"/>
      <c r="Y32" s="403"/>
      <c r="Z32" s="276"/>
      <c r="AA32" s="277"/>
      <c r="AB32" s="278"/>
    </row>
    <row r="33" spans="1:29" ht="9.9499999999999993" customHeight="1" x14ac:dyDescent="0.25">
      <c r="A33" s="344"/>
      <c r="B33" s="345" t="s">
        <v>11</v>
      </c>
      <c r="C33" s="407"/>
      <c r="D33" s="408"/>
      <c r="E33" s="388"/>
      <c r="F33" s="389"/>
      <c r="G33" s="390"/>
      <c r="H33" s="19" t="str">
        <f t="shared" si="0"/>
        <v/>
      </c>
      <c r="I33" s="19" t="str">
        <f t="shared" si="1"/>
        <v/>
      </c>
      <c r="J33" s="269"/>
      <c r="K33" s="270"/>
      <c r="L33" s="162" t="str">
        <f t="shared" si="3"/>
        <v/>
      </c>
      <c r="M33" s="163" t="str">
        <f t="shared" si="4"/>
        <v/>
      </c>
      <c r="N33" s="164" t="str">
        <f t="shared" si="5"/>
        <v/>
      </c>
      <c r="O33" s="237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413"/>
      <c r="U33" s="400"/>
      <c r="V33" s="401"/>
      <c r="W33" s="401"/>
      <c r="X33" s="402"/>
      <c r="Y33" s="403"/>
      <c r="Z33" s="276"/>
      <c r="AA33" s="277"/>
      <c r="AB33" s="278"/>
    </row>
    <row r="34" spans="1:29" ht="9.9499999999999993" customHeight="1" thickBot="1" x14ac:dyDescent="0.3">
      <c r="A34" s="344"/>
      <c r="B34" s="346"/>
      <c r="C34" s="407"/>
      <c r="D34" s="408"/>
      <c r="E34" s="391"/>
      <c r="F34" s="392"/>
      <c r="G34" s="393"/>
      <c r="H34" s="9" t="str">
        <f t="shared" si="0"/>
        <v/>
      </c>
      <c r="I34" s="9" t="str">
        <f t="shared" si="1"/>
        <v/>
      </c>
      <c r="J34" s="285"/>
      <c r="K34" s="274"/>
      <c r="L34" s="165" t="str">
        <f t="shared" si="3"/>
        <v/>
      </c>
      <c r="M34" s="166" t="str">
        <f t="shared" si="4"/>
        <v/>
      </c>
      <c r="N34" s="167" t="str">
        <f t="shared" si="5"/>
        <v/>
      </c>
      <c r="O34" s="238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413"/>
      <c r="U34" s="236" t="s">
        <v>46</v>
      </c>
      <c r="V34" s="67" t="s">
        <v>1</v>
      </c>
      <c r="W34" s="192" t="s">
        <v>39</v>
      </c>
      <c r="X34" s="68" t="s">
        <v>8</v>
      </c>
      <c r="Y34" s="403"/>
      <c r="Z34" s="279"/>
      <c r="AA34" s="280"/>
      <c r="AB34" s="281"/>
    </row>
    <row r="35" spans="1:29" ht="9.9499999999999993" customHeight="1" thickBot="1" x14ac:dyDescent="0.3">
      <c r="A35" s="344"/>
      <c r="B35" s="156">
        <v>1</v>
      </c>
      <c r="C35" s="407"/>
      <c r="D35" s="408"/>
      <c r="E35" s="347" t="str">
        <f>C2&amp;" Final"</f>
        <v>80m Hurdles Final</v>
      </c>
      <c r="G35" s="49">
        <v>1</v>
      </c>
      <c r="H35" s="50" t="str">
        <f t="shared" si="0"/>
        <v>Harry Webb</v>
      </c>
      <c r="I35" s="50" t="str">
        <f t="shared" si="1"/>
        <v>The Hemel Hempstead School</v>
      </c>
      <c r="J35" s="296">
        <v>687</v>
      </c>
      <c r="K35" s="268">
        <v>12.3</v>
      </c>
      <c r="L35" s="159" t="str">
        <f t="shared" si="3"/>
        <v xml:space="preserve"> </v>
      </c>
      <c r="M35" s="160" t="str">
        <f t="shared" si="4"/>
        <v xml:space="preserve"> </v>
      </c>
      <c r="N35" s="161" t="str">
        <f t="shared" si="5"/>
        <v xml:space="preserve"> </v>
      </c>
      <c r="O35" s="66"/>
      <c r="P35" s="350" t="str">
        <f>Entries!$A$1</f>
        <v>U15 Boys</v>
      </c>
      <c r="Q35" s="223"/>
      <c r="R35" s="223"/>
      <c r="S35" s="223"/>
      <c r="T35" s="73"/>
      <c r="U35" s="53">
        <v>4</v>
      </c>
      <c r="V35" s="54" t="str">
        <f>IFERROR(INDEX($H$3:$H$34,MATCH($B35,$P$3:$P$34,0)),"")</f>
        <v>Haydan London</v>
      </c>
      <c r="W35" s="82" t="str">
        <f>IFERROR(INDEX($I$3:$I$34,MATCH($B35,$P$3:$P$34,0)),"")</f>
        <v xml:space="preserve">Aldenham School </v>
      </c>
      <c r="X35" s="51">
        <f>IFERROR(INDEX($J$3:$J$34,MATCH($B35,$P$3:$P$34,0)),"")</f>
        <v>11</v>
      </c>
      <c r="Y35" s="403"/>
      <c r="Z35" s="242"/>
      <c r="AA35" s="242"/>
      <c r="AB35" s="242"/>
    </row>
    <row r="36" spans="1:29" ht="9.9499999999999993" customHeight="1" thickBot="1" x14ac:dyDescent="0.3">
      <c r="A36" s="344"/>
      <c r="B36" s="46">
        <v>2</v>
      </c>
      <c r="C36" s="407"/>
      <c r="D36" s="408"/>
      <c r="E36" s="348"/>
      <c r="G36" s="40">
        <v>2</v>
      </c>
      <c r="H36" s="37" t="str">
        <f t="shared" si="0"/>
        <v>Callum  Egan</v>
      </c>
      <c r="I36" s="194" t="str">
        <f t="shared" si="1"/>
        <v>St Clement Danes</v>
      </c>
      <c r="J36" s="297">
        <v>524</v>
      </c>
      <c r="K36" s="270">
        <v>12.3</v>
      </c>
      <c r="L36" s="162" t="str">
        <f t="shared" si="3"/>
        <v xml:space="preserve"> </v>
      </c>
      <c r="M36" s="163" t="str">
        <f t="shared" si="4"/>
        <v xml:space="preserve"> </v>
      </c>
      <c r="N36" s="164" t="str">
        <f t="shared" si="5"/>
        <v xml:space="preserve"> </v>
      </c>
      <c r="O36" s="237"/>
      <c r="P36" s="351"/>
      <c r="Q36" s="223"/>
      <c r="R36" s="223"/>
      <c r="S36" s="223"/>
      <c r="T36" s="73"/>
      <c r="U36" s="236">
        <v>5</v>
      </c>
      <c r="V36" s="67" t="str">
        <f t="shared" ref="V36:V42" si="13">IFERROR(INDEX($H$3:$H$34,MATCH($B36,$P$3:$P$34,0)),"")</f>
        <v>Callum  Egan</v>
      </c>
      <c r="W36" s="192" t="str">
        <f t="shared" ref="W36:W42" si="14">IFERROR(INDEX($I$3:$I$34,MATCH($B36,$P$3:$P$34,0)),"")</f>
        <v>St Clement Danes</v>
      </c>
      <c r="X36" s="68">
        <f>IFERROR(INDEX($J$3:$J$34,MATCH($B36,$P$3:$P$34,0)),"")</f>
        <v>524</v>
      </c>
      <c r="Y36" s="403"/>
      <c r="Z36" s="353" t="s">
        <v>58</v>
      </c>
      <c r="AA36" s="354" t="s">
        <v>57</v>
      </c>
      <c r="AB36" s="355"/>
      <c r="AC36" s="27"/>
    </row>
    <row r="37" spans="1:29" ht="9.9499999999999993" customHeight="1" thickBot="1" x14ac:dyDescent="0.3">
      <c r="A37" s="344"/>
      <c r="B37" s="46">
        <v>3</v>
      </c>
      <c r="C37" s="407"/>
      <c r="D37" s="408"/>
      <c r="E37" s="348"/>
      <c r="G37" s="135">
        <v>3</v>
      </c>
      <c r="H37" s="136" t="str">
        <f t="shared" si="0"/>
        <v>Rian Shah</v>
      </c>
      <c r="I37" s="195" t="str">
        <f t="shared" si="1"/>
        <v>Dame Alice Owens</v>
      </c>
      <c r="J37" s="297">
        <v>156</v>
      </c>
      <c r="K37" s="270">
        <v>12.33</v>
      </c>
      <c r="L37" s="162" t="str">
        <f t="shared" si="3"/>
        <v xml:space="preserve"> </v>
      </c>
      <c r="M37" s="163" t="str">
        <f t="shared" si="4"/>
        <v xml:space="preserve"> </v>
      </c>
      <c r="N37" s="164" t="str">
        <f t="shared" si="5"/>
        <v xml:space="preserve"> </v>
      </c>
      <c r="O37" s="237"/>
      <c r="P37" s="351"/>
      <c r="Q37" s="223"/>
      <c r="R37" s="223"/>
      <c r="S37" s="223"/>
      <c r="T37" s="73"/>
      <c r="U37" s="236">
        <v>3</v>
      </c>
      <c r="V37" s="67" t="str">
        <f t="shared" si="13"/>
        <v>Harry Webb</v>
      </c>
      <c r="W37" s="192" t="str">
        <f t="shared" si="14"/>
        <v>The Hemel Hempstead School</v>
      </c>
      <c r="X37" s="68">
        <f t="shared" ref="X37:X42" si="15">IFERROR(INDEX($J$3:$J$34,MATCH($B37,$P$3:$P$34,0)),"")</f>
        <v>687</v>
      </c>
      <c r="Y37" s="403"/>
      <c r="Z37" s="275">
        <v>584</v>
      </c>
      <c r="AA37" s="82" t="str">
        <f>IFERROR(VLOOKUP($Z37,Entries!$B$2:$E$999,2,0),"")</f>
        <v>Fynn Palmer</v>
      </c>
      <c r="AB37" s="82" t="str">
        <f>IFERROR(VLOOKUP($Z37,Entries!$B$2:$E$999,3,0),"")</f>
        <v>St Mary's Catholic School</v>
      </c>
      <c r="AC37" s="51">
        <f>IFERROR(VLOOKUP($Z37,Entries!$B$2:$E$999,4,0),"")</f>
        <v>100</v>
      </c>
    </row>
    <row r="38" spans="1:29" ht="9.9499999999999993" customHeight="1" thickBot="1" x14ac:dyDescent="0.3">
      <c r="A38" s="344"/>
      <c r="B38" s="46">
        <v>4</v>
      </c>
      <c r="C38" s="409"/>
      <c r="D38" s="410"/>
      <c r="E38" s="348"/>
      <c r="G38" s="137">
        <v>4</v>
      </c>
      <c r="H38" s="138" t="str">
        <f t="shared" si="0"/>
        <v>James Mendlesohn</v>
      </c>
      <c r="I38" s="196" t="str">
        <f t="shared" si="1"/>
        <v>St Albans School</v>
      </c>
      <c r="J38" s="297">
        <v>490</v>
      </c>
      <c r="K38" s="270">
        <v>12.33</v>
      </c>
      <c r="L38" s="162" t="str">
        <f t="shared" si="3"/>
        <v xml:space="preserve"> </v>
      </c>
      <c r="M38" s="163" t="str">
        <f t="shared" si="4"/>
        <v xml:space="preserve"> </v>
      </c>
      <c r="N38" s="164" t="str">
        <f t="shared" si="5"/>
        <v xml:space="preserve"> </v>
      </c>
      <c r="O38" s="237"/>
      <c r="P38" s="351"/>
      <c r="Q38" s="223"/>
      <c r="R38" s="223"/>
      <c r="S38" s="223"/>
      <c r="T38" s="73"/>
      <c r="U38" s="236">
        <v>6</v>
      </c>
      <c r="V38" s="67" t="str">
        <f t="shared" si="13"/>
        <v>Rian Shah</v>
      </c>
      <c r="W38" s="192" t="str">
        <f t="shared" si="14"/>
        <v>Dame Alice Owens</v>
      </c>
      <c r="X38" s="68">
        <f t="shared" si="15"/>
        <v>156</v>
      </c>
      <c r="Y38" s="403"/>
      <c r="Z38" s="243"/>
      <c r="AA38" s="69" t="str">
        <f>IFERROR(VLOOKUP($Z37,Entries!$H$2:$K$999,2,0),"")</f>
        <v/>
      </c>
      <c r="AB38" s="193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344"/>
      <c r="B39" s="46">
        <v>5</v>
      </c>
      <c r="C39" s="356" t="s">
        <v>18</v>
      </c>
      <c r="D39" s="357"/>
      <c r="E39" s="348"/>
      <c r="G39" s="29">
        <v>5</v>
      </c>
      <c r="H39" s="38" t="str">
        <f t="shared" si="0"/>
        <v>Finn Kenny</v>
      </c>
      <c r="I39" s="197" t="str">
        <f t="shared" si="1"/>
        <v>Roundwood Park</v>
      </c>
      <c r="J39" s="297">
        <v>395</v>
      </c>
      <c r="K39" s="270">
        <v>12.62</v>
      </c>
      <c r="L39" s="162" t="str">
        <f t="shared" si="3"/>
        <v xml:space="preserve"> </v>
      </c>
      <c r="M39" s="163" t="str">
        <f t="shared" si="4"/>
        <v xml:space="preserve"> </v>
      </c>
      <c r="N39" s="164" t="str">
        <f t="shared" si="5"/>
        <v xml:space="preserve"> </v>
      </c>
      <c r="O39" s="237"/>
      <c r="P39" s="351"/>
      <c r="Q39" s="223"/>
      <c r="R39" s="223"/>
      <c r="S39" s="223"/>
      <c r="T39" s="73"/>
      <c r="U39" s="236">
        <v>2</v>
      </c>
      <c r="V39" s="67" t="str">
        <f t="shared" si="13"/>
        <v>James Mendlesohn</v>
      </c>
      <c r="W39" s="192" t="str">
        <f t="shared" si="14"/>
        <v>St Albans School</v>
      </c>
      <c r="X39" s="68">
        <f t="shared" si="15"/>
        <v>490</v>
      </c>
      <c r="Y39" s="403"/>
      <c r="Z39" s="230"/>
      <c r="AA39" s="230"/>
      <c r="AB39" s="230"/>
      <c r="AC39" s="230"/>
    </row>
    <row r="40" spans="1:29" ht="9.9499999999999993" customHeight="1" x14ac:dyDescent="0.25">
      <c r="A40" s="344"/>
      <c r="B40" s="46">
        <v>6</v>
      </c>
      <c r="C40" s="97" t="s">
        <v>15</v>
      </c>
      <c r="D40" s="282">
        <v>11.5</v>
      </c>
      <c r="E40" s="348"/>
      <c r="G40" s="29">
        <v>6</v>
      </c>
      <c r="H40" s="38" t="str">
        <f t="shared" si="0"/>
        <v>Harry Walker</v>
      </c>
      <c r="I40" s="197" t="str">
        <f t="shared" si="1"/>
        <v>Sandringham</v>
      </c>
      <c r="J40" s="297">
        <v>440</v>
      </c>
      <c r="K40" s="270">
        <v>12.95</v>
      </c>
      <c r="L40" s="162" t="str">
        <f t="shared" si="3"/>
        <v xml:space="preserve"> </v>
      </c>
      <c r="M40" s="163" t="str">
        <f t="shared" si="4"/>
        <v xml:space="preserve"> </v>
      </c>
      <c r="N40" s="164" t="str">
        <f t="shared" si="5"/>
        <v xml:space="preserve"> </v>
      </c>
      <c r="O40" s="237"/>
      <c r="P40" s="351"/>
      <c r="Q40" s="223"/>
      <c r="R40" s="223"/>
      <c r="S40" s="223"/>
      <c r="T40" s="73"/>
      <c r="U40" s="236">
        <v>7</v>
      </c>
      <c r="V40" s="67" t="str">
        <f t="shared" si="13"/>
        <v>Harry Walker</v>
      </c>
      <c r="W40" s="192" t="str">
        <f t="shared" si="14"/>
        <v>Sandringham</v>
      </c>
      <c r="X40" s="68">
        <f t="shared" si="15"/>
        <v>440</v>
      </c>
      <c r="Y40" s="403"/>
      <c r="Z40" s="230"/>
      <c r="AA40" s="230"/>
      <c r="AB40" s="230"/>
    </row>
    <row r="41" spans="1:29" ht="9.9499999999999993" customHeight="1" x14ac:dyDescent="0.25">
      <c r="A41" s="344"/>
      <c r="B41" s="46">
        <v>7</v>
      </c>
      <c r="C41" s="98" t="s">
        <v>17</v>
      </c>
      <c r="D41" s="283">
        <v>11.6</v>
      </c>
      <c r="E41" s="348"/>
      <c r="G41" s="29">
        <v>7</v>
      </c>
      <c r="H41" s="38" t="str">
        <f t="shared" si="0"/>
        <v>Haydan London</v>
      </c>
      <c r="I41" s="197" t="str">
        <f t="shared" si="1"/>
        <v xml:space="preserve">Aldenham School </v>
      </c>
      <c r="J41" s="297">
        <v>11</v>
      </c>
      <c r="K41" s="270">
        <v>13.63</v>
      </c>
      <c r="L41" s="162" t="str">
        <f t="shared" si="3"/>
        <v xml:space="preserve"> </v>
      </c>
      <c r="M41" s="163" t="str">
        <f t="shared" si="4"/>
        <v xml:space="preserve"> </v>
      </c>
      <c r="N41" s="164" t="str">
        <f t="shared" si="5"/>
        <v xml:space="preserve"> </v>
      </c>
      <c r="O41" s="237"/>
      <c r="P41" s="351"/>
      <c r="Q41" s="223"/>
      <c r="R41" s="223"/>
      <c r="S41" s="223"/>
      <c r="T41" s="73"/>
      <c r="U41" s="236">
        <v>1</v>
      </c>
      <c r="V41" s="67" t="str">
        <f t="shared" si="13"/>
        <v>Finn Kenny</v>
      </c>
      <c r="W41" s="192" t="str">
        <f t="shared" si="14"/>
        <v>Roundwood Park</v>
      </c>
      <c r="X41" s="68">
        <f t="shared" si="15"/>
        <v>395</v>
      </c>
      <c r="Y41" s="403"/>
      <c r="Z41" s="230"/>
      <c r="AA41" s="230"/>
      <c r="AB41" s="230"/>
    </row>
    <row r="42" spans="1:29" ht="9.9499999999999993" customHeight="1" thickBot="1" x14ac:dyDescent="0.3">
      <c r="A42" s="344"/>
      <c r="B42" s="48">
        <v>8</v>
      </c>
      <c r="C42" s="99" t="s">
        <v>16</v>
      </c>
      <c r="D42" s="284">
        <v>12</v>
      </c>
      <c r="E42" s="349"/>
      <c r="G42" s="30">
        <v>8</v>
      </c>
      <c r="H42" s="39" t="str">
        <f t="shared" si="0"/>
        <v/>
      </c>
      <c r="I42" s="198" t="str">
        <f t="shared" si="1"/>
        <v/>
      </c>
      <c r="J42" s="298"/>
      <c r="K42" s="274"/>
      <c r="L42" s="165" t="str">
        <f t="shared" si="3"/>
        <v/>
      </c>
      <c r="M42" s="166" t="str">
        <f t="shared" si="4"/>
        <v/>
      </c>
      <c r="N42" s="167" t="str">
        <f t="shared" si="5"/>
        <v/>
      </c>
      <c r="O42" s="238"/>
      <c r="P42" s="352"/>
      <c r="Q42" s="223"/>
      <c r="R42" s="223"/>
      <c r="S42" s="223"/>
      <c r="T42" s="73"/>
      <c r="U42" s="243">
        <v>8</v>
      </c>
      <c r="V42" s="69" t="str">
        <f t="shared" si="13"/>
        <v>Maksymilian Swiatkowski</v>
      </c>
      <c r="W42" s="193" t="str">
        <f t="shared" si="14"/>
        <v>Nicholas Breakspear</v>
      </c>
      <c r="X42" s="70">
        <f t="shared" si="15"/>
        <v>297</v>
      </c>
      <c r="Y42" s="403"/>
      <c r="Z42" s="230"/>
      <c r="AA42" s="230"/>
      <c r="AB42" s="230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A33:A42"/>
    <mergeCell ref="B33:B34"/>
    <mergeCell ref="E35:E42"/>
    <mergeCell ref="P35:P42"/>
    <mergeCell ref="Z36:AB36"/>
    <mergeCell ref="C39:D39"/>
  </mergeCells>
  <conditionalFormatting sqref="O3:O10">
    <cfRule type="cellIs" dxfId="137" priority="13" operator="between">
      <formula>2.9</formula>
      <formula>3.1</formula>
    </cfRule>
    <cfRule type="cellIs" dxfId="136" priority="14" operator="between">
      <formula>1.9</formula>
      <formula>2.1</formula>
    </cfRule>
    <cfRule type="cellIs" dxfId="135" priority="15" operator="between">
      <formula>0.9</formula>
      <formula>1.1</formula>
    </cfRule>
  </conditionalFormatting>
  <conditionalFormatting sqref="O11:O18">
    <cfRule type="cellIs" dxfId="134" priority="10" operator="between">
      <formula>2.9</formula>
      <formula>3.1</formula>
    </cfRule>
    <cfRule type="cellIs" dxfId="133" priority="11" operator="between">
      <formula>1.9</formula>
      <formula>2.1</formula>
    </cfRule>
    <cfRule type="cellIs" dxfId="132" priority="12" operator="between">
      <formula>0.9</formula>
      <formula>1.1</formula>
    </cfRule>
  </conditionalFormatting>
  <conditionalFormatting sqref="O19:O26">
    <cfRule type="cellIs" dxfId="131" priority="7" operator="between">
      <formula>2.9</formula>
      <formula>3.1</formula>
    </cfRule>
    <cfRule type="cellIs" dxfId="130" priority="8" operator="between">
      <formula>1.9</formula>
      <formula>2.1</formula>
    </cfRule>
    <cfRule type="cellIs" dxfId="129" priority="9" operator="between">
      <formula>0.9</formula>
      <formula>1.1</formula>
    </cfRule>
  </conditionalFormatting>
  <conditionalFormatting sqref="O27:O34">
    <cfRule type="cellIs" dxfId="128" priority="4" operator="between">
      <formula>2.9</formula>
      <formula>3.1</formula>
    </cfRule>
    <cfRule type="cellIs" dxfId="127" priority="5" operator="between">
      <formula>1.9</formula>
      <formula>2.1</formula>
    </cfRule>
    <cfRule type="cellIs" dxfId="126" priority="6" operator="between">
      <formula>0.9</formula>
      <formula>1.1</formula>
    </cfRule>
  </conditionalFormatting>
  <conditionalFormatting sqref="O35:O42">
    <cfRule type="cellIs" dxfId="125" priority="1" operator="between">
      <formula>2.9</formula>
      <formula>3.1</formula>
    </cfRule>
    <cfRule type="cellIs" dxfId="124" priority="2" operator="between">
      <formula>1.9</formula>
      <formula>2.1</formula>
    </cfRule>
    <cfRule type="cellIs" dxfId="123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C59"/>
  <sheetViews>
    <sheetView zoomScaleNormal="100" workbookViewId="0">
      <selection activeCell="N36" sqref="N3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0.28515625" style="44" customWidth="1"/>
    <col min="12" max="13" width="6.7109375" style="152" customWidth="1"/>
    <col min="14" max="15" width="5.85546875" style="44" customWidth="1"/>
    <col min="16" max="16" width="8.42578125" style="44" customWidth="1"/>
    <col min="17" max="19" width="4.7109375" style="221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44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44" customWidth="1"/>
    <col min="29" max="16384" width="9.140625" style="6"/>
  </cols>
  <sheetData>
    <row r="1" spans="1:28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</row>
    <row r="2" spans="1:28" ht="9.9499999999999993" customHeight="1" thickBot="1" x14ac:dyDescent="0.3">
      <c r="A2" s="403"/>
      <c r="B2" s="404"/>
      <c r="C2" s="405" t="s">
        <v>0</v>
      </c>
      <c r="D2" s="406"/>
      <c r="E2" s="411" t="s">
        <v>2</v>
      </c>
      <c r="F2" s="411"/>
      <c r="G2" s="412"/>
      <c r="H2" s="79" t="s">
        <v>1</v>
      </c>
      <c r="I2" s="79" t="s">
        <v>39</v>
      </c>
      <c r="J2" s="74" t="s">
        <v>8</v>
      </c>
      <c r="K2" s="74" t="s">
        <v>67</v>
      </c>
      <c r="L2" s="168" t="s">
        <v>15</v>
      </c>
      <c r="M2" s="158" t="s">
        <v>17</v>
      </c>
      <c r="N2" s="157" t="s">
        <v>16</v>
      </c>
      <c r="O2" s="75" t="s">
        <v>5</v>
      </c>
      <c r="P2" s="76" t="s">
        <v>10</v>
      </c>
      <c r="Q2" s="222"/>
      <c r="R2" s="222"/>
      <c r="S2" s="222"/>
      <c r="T2" s="413"/>
      <c r="U2" s="414" t="s">
        <v>12</v>
      </c>
      <c r="V2" s="415"/>
      <c r="W2" s="415"/>
      <c r="X2" s="416"/>
      <c r="Y2" s="403"/>
      <c r="Z2" s="353" t="s">
        <v>13</v>
      </c>
      <c r="AA2" s="354"/>
      <c r="AB2" s="355"/>
    </row>
    <row r="3" spans="1:28" ht="9.9499999999999993" customHeight="1" thickBot="1" x14ac:dyDescent="0.3">
      <c r="A3" s="403"/>
      <c r="B3" s="404"/>
      <c r="C3" s="407"/>
      <c r="D3" s="408"/>
      <c r="E3" s="358" t="s">
        <v>3</v>
      </c>
      <c r="F3" s="359"/>
      <c r="G3" s="360"/>
      <c r="H3" s="42" t="str">
        <f t="shared" ref="H3:H34" si="0">IFERROR(VLOOKUP($J3,$Z$2:$AB$34,2,0),"")</f>
        <v>Griffyn Archer Jones</v>
      </c>
      <c r="I3" s="42" t="str">
        <f t="shared" ref="I3:I34" si="1">IFERROR(VLOOKUP($J3,$Z$2:$AB$34,3,0),"")</f>
        <v>Beaumont</v>
      </c>
      <c r="J3" s="267">
        <v>66</v>
      </c>
      <c r="K3" s="268">
        <v>12.25</v>
      </c>
      <c r="L3" s="159" t="str">
        <f>IF($K3=$D$40,"Equal",IF($K3&lt;$D$40,IF($K3&gt;0,"NEW","" )," "))</f>
        <v xml:space="preserve"> </v>
      </c>
      <c r="M3" s="160" t="str">
        <f>IF($K3&lt;=$D$41,IF($K3&gt;0,"YES","" )," ")</f>
        <v xml:space="preserve"> </v>
      </c>
      <c r="N3" s="161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1</v>
      </c>
      <c r="Q3" s="53">
        <f>IF(K3&gt;0,IF(O3=1,K3,IF(S3&lt;9-COUNTIF($O$3:$O$34,1),K3,"no")),"No Runner")</f>
        <v>12.25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413"/>
      <c r="U3" s="417"/>
      <c r="V3" s="418"/>
      <c r="W3" s="418"/>
      <c r="X3" s="419"/>
      <c r="Y3" s="403"/>
      <c r="Z3" s="276">
        <v>8</v>
      </c>
      <c r="AA3" s="277" t="s">
        <v>93</v>
      </c>
      <c r="AB3" s="278" t="s">
        <v>94</v>
      </c>
    </row>
    <row r="4" spans="1:28" ht="9.9499999999999993" customHeight="1" x14ac:dyDescent="0.25">
      <c r="A4" s="403"/>
      <c r="B4" s="404"/>
      <c r="C4" s="407"/>
      <c r="D4" s="408"/>
      <c r="E4" s="361"/>
      <c r="F4" s="362"/>
      <c r="G4" s="363"/>
      <c r="H4" s="11" t="str">
        <f t="shared" si="0"/>
        <v>Aidan Sher</v>
      </c>
      <c r="I4" s="11" t="str">
        <f t="shared" si="1"/>
        <v>Aldenham School</v>
      </c>
      <c r="J4" s="269">
        <v>8</v>
      </c>
      <c r="K4" s="270">
        <v>12.73</v>
      </c>
      <c r="L4" s="162" t="str">
        <f t="shared" ref="L4:L42" si="3">IF($K4=$D$40,"Equal",IF($K4&lt;$D$40,IF($K4&gt;0,"NEW","" )," "))</f>
        <v xml:space="preserve"> </v>
      </c>
      <c r="M4" s="163" t="str">
        <f t="shared" ref="M4:M42" si="4">IF($K4&lt;=$D$41,IF($K4&gt;0,"YES","" )," ")</f>
        <v xml:space="preserve"> </v>
      </c>
      <c r="N4" s="164" t="str">
        <f t="shared" ref="N4:N42" si="5">IF($K4&lt;=$D$42,IF($K4&gt;0,"YES","" )," ")</f>
        <v xml:space="preserve"> </v>
      </c>
      <c r="O4" s="57">
        <f t="shared" ref="O4:O10" si="6">IF(K4&gt;0,RANK(K4,$K$3:$K$10,1),"No Runner")</f>
        <v>2</v>
      </c>
      <c r="P4" s="58">
        <f>IF(K4&gt;0,IF(Q4="no","No",RANK(Q4,$Q$3:$Q$34,1)+COUNTIF($Q$3:Q4,Q4)-1),"No Runner")</f>
        <v>6</v>
      </c>
      <c r="Q4" s="58">
        <f t="shared" ref="Q4:Q34" si="7">IF(K4&gt;0,IF(O4=1,K4,IF(S4&lt;9-COUNTIF($O$3:$O$34,1),K4,"no")),"No Runner")</f>
        <v>12.73</v>
      </c>
      <c r="R4" s="58">
        <f t="shared" ref="R4:R34" si="8">IF(K4&gt;0,IF(O4=1,"First",K4),"No Runner")</f>
        <v>12.73</v>
      </c>
      <c r="S4" s="58">
        <f t="shared" si="2"/>
        <v>3</v>
      </c>
      <c r="T4" s="413"/>
      <c r="U4" s="420" t="s">
        <v>20</v>
      </c>
      <c r="V4" s="421"/>
      <c r="W4" s="421"/>
      <c r="X4" s="422"/>
      <c r="Y4" s="403"/>
      <c r="Z4" s="276">
        <v>27</v>
      </c>
      <c r="AA4" s="277" t="s">
        <v>95</v>
      </c>
      <c r="AB4" s="278" t="s">
        <v>96</v>
      </c>
    </row>
    <row r="5" spans="1:28" ht="9.9499999999999993" customHeight="1" x14ac:dyDescent="0.25">
      <c r="A5" s="403"/>
      <c r="B5" s="404"/>
      <c r="C5" s="407"/>
      <c r="D5" s="408"/>
      <c r="E5" s="361"/>
      <c r="F5" s="362"/>
      <c r="G5" s="363"/>
      <c r="H5" s="11" t="str">
        <f t="shared" si="0"/>
        <v>Omead Haque</v>
      </c>
      <c r="I5" s="11" t="str">
        <f t="shared" si="1"/>
        <v>Dame Alice Owens</v>
      </c>
      <c r="J5" s="269">
        <v>157</v>
      </c>
      <c r="K5" s="270">
        <v>12.77</v>
      </c>
      <c r="L5" s="162" t="str">
        <f t="shared" si="3"/>
        <v xml:space="preserve"> </v>
      </c>
      <c r="M5" s="163" t="str">
        <f t="shared" si="4"/>
        <v xml:space="preserve"> </v>
      </c>
      <c r="N5" s="164" t="str">
        <f t="shared" si="5"/>
        <v xml:space="preserve"> </v>
      </c>
      <c r="O5" s="57">
        <f t="shared" si="6"/>
        <v>3</v>
      </c>
      <c r="P5" s="58">
        <f>IF(K5&gt;0,IF(Q5="no","No",RANK(Q5,$Q$3:$Q$34,1)+COUNTIF($Q$3:Q5,Q5)-1),"No Runner")</f>
        <v>7</v>
      </c>
      <c r="Q5" s="58">
        <f t="shared" si="7"/>
        <v>12.77</v>
      </c>
      <c r="R5" s="58">
        <f t="shared" si="8"/>
        <v>12.77</v>
      </c>
      <c r="S5" s="58">
        <f t="shared" si="2"/>
        <v>4</v>
      </c>
      <c r="T5" s="413"/>
      <c r="U5" s="370"/>
      <c r="V5" s="371"/>
      <c r="W5" s="371"/>
      <c r="X5" s="372"/>
      <c r="Y5" s="403"/>
      <c r="Z5" s="276">
        <v>66</v>
      </c>
      <c r="AA5" s="277" t="s">
        <v>97</v>
      </c>
      <c r="AB5" s="278" t="s">
        <v>44</v>
      </c>
    </row>
    <row r="6" spans="1:28" ht="9.9499999999999993" customHeight="1" x14ac:dyDescent="0.25">
      <c r="A6" s="403"/>
      <c r="B6" s="404"/>
      <c r="C6" s="407"/>
      <c r="D6" s="408"/>
      <c r="E6" s="361"/>
      <c r="F6" s="362"/>
      <c r="G6" s="363"/>
      <c r="H6" s="11" t="str">
        <f t="shared" si="0"/>
        <v>Oscar Sheinman</v>
      </c>
      <c r="I6" s="11" t="str">
        <f t="shared" si="1"/>
        <v>Berkhamsted</v>
      </c>
      <c r="J6" s="269">
        <v>119</v>
      </c>
      <c r="K6" s="270">
        <v>12.84</v>
      </c>
      <c r="L6" s="162" t="str">
        <f t="shared" si="3"/>
        <v xml:space="preserve"> </v>
      </c>
      <c r="M6" s="163" t="str">
        <f t="shared" si="4"/>
        <v xml:space="preserve"> </v>
      </c>
      <c r="N6" s="164" t="str">
        <f t="shared" si="5"/>
        <v xml:space="preserve"> </v>
      </c>
      <c r="O6" s="57">
        <f t="shared" si="6"/>
        <v>4</v>
      </c>
      <c r="P6" s="58" t="str">
        <f>IF(K6&gt;0,IF(Q6="no","No",RANK(Q6,$Q$3:$Q$34,1)+COUNTIF($Q$3:Q6,Q6)-1),"No Runner")</f>
        <v>No</v>
      </c>
      <c r="Q6" s="58" t="str">
        <f t="shared" si="7"/>
        <v>no</v>
      </c>
      <c r="R6" s="58">
        <f t="shared" si="8"/>
        <v>12.84</v>
      </c>
      <c r="S6" s="58">
        <f t="shared" si="2"/>
        <v>7</v>
      </c>
      <c r="T6" s="413"/>
      <c r="U6" s="373"/>
      <c r="V6" s="374"/>
      <c r="W6" s="374"/>
      <c r="X6" s="375"/>
      <c r="Y6" s="403"/>
      <c r="Z6" s="276">
        <v>90</v>
      </c>
      <c r="AA6" s="277" t="s">
        <v>98</v>
      </c>
      <c r="AB6" s="278" t="s">
        <v>44</v>
      </c>
    </row>
    <row r="7" spans="1:28" ht="9.9499999999999993" customHeight="1" x14ac:dyDescent="0.25">
      <c r="A7" s="403"/>
      <c r="B7" s="404"/>
      <c r="C7" s="407"/>
      <c r="D7" s="408"/>
      <c r="E7" s="361"/>
      <c r="F7" s="362"/>
      <c r="G7" s="363"/>
      <c r="H7" s="11" t="str">
        <f t="shared" si="0"/>
        <v>Olayinka Michael</v>
      </c>
      <c r="I7" s="11" t="str">
        <f t="shared" si="1"/>
        <v>Chancellor's</v>
      </c>
      <c r="J7" s="269">
        <v>155</v>
      </c>
      <c r="K7" s="270">
        <v>12.88</v>
      </c>
      <c r="L7" s="162" t="str">
        <f t="shared" si="3"/>
        <v xml:space="preserve"> </v>
      </c>
      <c r="M7" s="163" t="str">
        <f t="shared" si="4"/>
        <v xml:space="preserve"> </v>
      </c>
      <c r="N7" s="164" t="str">
        <f t="shared" si="5"/>
        <v xml:space="preserve"> </v>
      </c>
      <c r="O7" s="57">
        <f t="shared" si="6"/>
        <v>5</v>
      </c>
      <c r="P7" s="58" t="str">
        <f>IF(K7&gt;0,IF(Q7="no","No",RANK(Q7,$Q$3:$Q$34,1)+COUNTIF($Q$3:Q7,Q7)-1),"No Runner")</f>
        <v>No</v>
      </c>
      <c r="Q7" s="58" t="str">
        <f t="shared" si="7"/>
        <v>no</v>
      </c>
      <c r="R7" s="58">
        <f t="shared" si="8"/>
        <v>12.88</v>
      </c>
      <c r="S7" s="58">
        <f t="shared" si="2"/>
        <v>8</v>
      </c>
      <c r="T7" s="413"/>
      <c r="U7" s="367" t="s">
        <v>62</v>
      </c>
      <c r="V7" s="368"/>
      <c r="W7" s="368"/>
      <c r="X7" s="369"/>
      <c r="Y7" s="403"/>
      <c r="Z7" s="276">
        <v>119</v>
      </c>
      <c r="AA7" s="277" t="s">
        <v>99</v>
      </c>
      <c r="AB7" s="278" t="s">
        <v>76</v>
      </c>
    </row>
    <row r="8" spans="1:28" ht="9.9499999999999993" customHeight="1" x14ac:dyDescent="0.25">
      <c r="A8" s="403"/>
      <c r="B8" s="404"/>
      <c r="C8" s="407"/>
      <c r="D8" s="408"/>
      <c r="E8" s="361"/>
      <c r="F8" s="362"/>
      <c r="G8" s="363"/>
      <c r="H8" s="11" t="str">
        <f t="shared" si="0"/>
        <v>Joe Jackson</v>
      </c>
      <c r="I8" s="11" t="str">
        <f t="shared" si="1"/>
        <v>Chancellor's</v>
      </c>
      <c r="J8" s="269">
        <v>148</v>
      </c>
      <c r="K8" s="270">
        <v>12.93</v>
      </c>
      <c r="L8" s="162" t="str">
        <f t="shared" si="3"/>
        <v xml:space="preserve"> </v>
      </c>
      <c r="M8" s="163" t="str">
        <f t="shared" si="4"/>
        <v xml:space="preserve"> </v>
      </c>
      <c r="N8" s="164" t="str">
        <f t="shared" si="5"/>
        <v xml:space="preserve"> </v>
      </c>
      <c r="O8" s="57">
        <f t="shared" si="6"/>
        <v>6</v>
      </c>
      <c r="P8" s="58" t="str">
        <f>IF(K8&gt;0,IF(Q8="no","No",RANK(Q8,$Q$3:$Q$34,1)+COUNTIF($Q$3:Q8,Q8)-1),"No Runner")</f>
        <v>No</v>
      </c>
      <c r="Q8" s="58" t="str">
        <f t="shared" si="7"/>
        <v>no</v>
      </c>
      <c r="R8" s="58">
        <f t="shared" si="8"/>
        <v>12.93</v>
      </c>
      <c r="S8" s="58">
        <f t="shared" si="2"/>
        <v>10</v>
      </c>
      <c r="T8" s="413"/>
      <c r="U8" s="370"/>
      <c r="V8" s="371"/>
      <c r="W8" s="371"/>
      <c r="X8" s="372"/>
      <c r="Y8" s="403"/>
      <c r="Z8" s="276">
        <v>148</v>
      </c>
      <c r="AA8" s="277" t="s">
        <v>100</v>
      </c>
      <c r="AB8" s="278" t="s">
        <v>101</v>
      </c>
    </row>
    <row r="9" spans="1:28" ht="9.9499999999999993" customHeight="1" x14ac:dyDescent="0.25">
      <c r="A9" s="403"/>
      <c r="B9" s="404"/>
      <c r="C9" s="407"/>
      <c r="D9" s="408"/>
      <c r="E9" s="361"/>
      <c r="F9" s="362"/>
      <c r="G9" s="363"/>
      <c r="H9" s="10" t="str">
        <f t="shared" si="0"/>
        <v>Excel Ed-Okungbowa</v>
      </c>
      <c r="I9" s="10" t="str">
        <f t="shared" si="1"/>
        <v>Dame Alice Owens</v>
      </c>
      <c r="J9" s="269">
        <v>158</v>
      </c>
      <c r="K9" s="270">
        <v>13</v>
      </c>
      <c r="L9" s="162" t="str">
        <f t="shared" si="3"/>
        <v xml:space="preserve"> </v>
      </c>
      <c r="M9" s="163" t="str">
        <f t="shared" si="4"/>
        <v xml:space="preserve"> </v>
      </c>
      <c r="N9" s="164" t="str">
        <f t="shared" si="5"/>
        <v xml:space="preserve"> </v>
      </c>
      <c r="O9" s="57">
        <f t="shared" si="6"/>
        <v>7</v>
      </c>
      <c r="P9" s="58" t="str">
        <f>IF(K9&gt;0,IF(Q9="no","No",RANK(Q9,$Q$3:$Q$34,1)+COUNTIF($Q$3:Q9,Q9)-1),"No Runner")</f>
        <v>No</v>
      </c>
      <c r="Q9" s="58" t="str">
        <f t="shared" si="7"/>
        <v>no</v>
      </c>
      <c r="R9" s="58">
        <f t="shared" si="8"/>
        <v>13</v>
      </c>
      <c r="S9" s="58">
        <f t="shared" si="2"/>
        <v>12</v>
      </c>
      <c r="T9" s="413"/>
      <c r="U9" s="373"/>
      <c r="V9" s="374"/>
      <c r="W9" s="374"/>
      <c r="X9" s="375"/>
      <c r="Y9" s="403"/>
      <c r="Z9" s="276">
        <v>155</v>
      </c>
      <c r="AA9" s="277" t="s">
        <v>102</v>
      </c>
      <c r="AB9" s="278" t="s">
        <v>101</v>
      </c>
    </row>
    <row r="10" spans="1:28" ht="9.9499999999999993" customHeight="1" thickBot="1" x14ac:dyDescent="0.3">
      <c r="A10" s="403"/>
      <c r="B10" s="404"/>
      <c r="C10" s="407"/>
      <c r="D10" s="408"/>
      <c r="E10" s="364"/>
      <c r="F10" s="365"/>
      <c r="G10" s="366"/>
      <c r="H10" s="16" t="str">
        <f t="shared" si="0"/>
        <v>Sam Bance</v>
      </c>
      <c r="I10" s="16" t="str">
        <f t="shared" si="1"/>
        <v>Beaumont</v>
      </c>
      <c r="J10" s="294">
        <v>90</v>
      </c>
      <c r="K10" s="274">
        <v>13.26</v>
      </c>
      <c r="L10" s="165" t="str">
        <f t="shared" si="3"/>
        <v xml:space="preserve"> </v>
      </c>
      <c r="M10" s="166" t="str">
        <f t="shared" si="4"/>
        <v xml:space="preserve"> </v>
      </c>
      <c r="N10" s="167" t="str">
        <f t="shared" si="5"/>
        <v xml:space="preserve"> </v>
      </c>
      <c r="O10" s="62">
        <f t="shared" si="6"/>
        <v>8</v>
      </c>
      <c r="P10" s="63" t="str">
        <f>IF(K10&gt;0,IF(Q10="no","No",RANK(Q10,$Q$3:$Q$34,1)+COUNTIF($Q$3:Q10,Q10)-1),"No Runner")</f>
        <v>No</v>
      </c>
      <c r="Q10" s="63" t="str">
        <f t="shared" si="7"/>
        <v>no</v>
      </c>
      <c r="R10" s="63">
        <f t="shared" si="8"/>
        <v>13.26</v>
      </c>
      <c r="S10" s="63">
        <f t="shared" si="2"/>
        <v>16</v>
      </c>
      <c r="T10" s="413"/>
      <c r="U10" s="367" t="s">
        <v>61</v>
      </c>
      <c r="V10" s="368"/>
      <c r="W10" s="368"/>
      <c r="X10" s="369"/>
      <c r="Y10" s="403"/>
      <c r="Z10" s="276">
        <v>157</v>
      </c>
      <c r="AA10" s="277" t="s">
        <v>103</v>
      </c>
      <c r="AB10" s="278" t="s">
        <v>78</v>
      </c>
    </row>
    <row r="11" spans="1:28" ht="9.9499999999999993" customHeight="1" x14ac:dyDescent="0.25">
      <c r="A11" s="403"/>
      <c r="B11" s="404"/>
      <c r="C11" s="407"/>
      <c r="D11" s="408"/>
      <c r="E11" s="358" t="s">
        <v>4</v>
      </c>
      <c r="F11" s="359"/>
      <c r="G11" s="360"/>
      <c r="H11" s="14" t="str">
        <f t="shared" si="0"/>
        <v>Aryan Bhagwati</v>
      </c>
      <c r="I11" s="14" t="str">
        <f t="shared" si="1"/>
        <v xml:space="preserve">St Albans School </v>
      </c>
      <c r="J11" s="295">
        <v>502</v>
      </c>
      <c r="K11" s="268">
        <v>12.33</v>
      </c>
      <c r="L11" s="159" t="str">
        <f t="shared" si="3"/>
        <v xml:space="preserve"> </v>
      </c>
      <c r="M11" s="160" t="str">
        <f t="shared" si="4"/>
        <v xml:space="preserve"> </v>
      </c>
      <c r="N11" s="161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2</v>
      </c>
      <c r="Q11" s="53">
        <f t="shared" si="7"/>
        <v>12.33</v>
      </c>
      <c r="R11" s="53" t="str">
        <f t="shared" si="8"/>
        <v>First</v>
      </c>
      <c r="S11" s="53" t="str">
        <f t="shared" si="2"/>
        <v/>
      </c>
      <c r="T11" s="413"/>
      <c r="U11" s="370"/>
      <c r="V11" s="371"/>
      <c r="W11" s="371"/>
      <c r="X11" s="372"/>
      <c r="Y11" s="403"/>
      <c r="Z11" s="276">
        <v>158</v>
      </c>
      <c r="AA11" s="277" t="s">
        <v>104</v>
      </c>
      <c r="AB11" s="278" t="s">
        <v>78</v>
      </c>
    </row>
    <row r="12" spans="1:28" ht="9.9499999999999993" customHeight="1" x14ac:dyDescent="0.25">
      <c r="A12" s="403"/>
      <c r="B12" s="404"/>
      <c r="C12" s="407"/>
      <c r="D12" s="408"/>
      <c r="E12" s="361"/>
      <c r="F12" s="362"/>
      <c r="G12" s="363"/>
      <c r="H12" s="11" t="str">
        <f t="shared" si="0"/>
        <v>Billy Day</v>
      </c>
      <c r="I12" s="11" t="str">
        <f t="shared" si="1"/>
        <v>Roundwood Park</v>
      </c>
      <c r="J12" s="269">
        <v>378</v>
      </c>
      <c r="K12" s="270">
        <v>12.4</v>
      </c>
      <c r="L12" s="162" t="str">
        <f t="shared" si="3"/>
        <v xml:space="preserve"> </v>
      </c>
      <c r="M12" s="163" t="str">
        <f t="shared" si="4"/>
        <v xml:space="preserve"> </v>
      </c>
      <c r="N12" s="164" t="str">
        <f t="shared" si="5"/>
        <v xml:space="preserve"> </v>
      </c>
      <c r="O12" s="57">
        <f t="shared" ref="O12:O18" si="9">IF(K12&gt;0,RANK(K12,$K$11:$K$18,1),"No Runner")</f>
        <v>2</v>
      </c>
      <c r="P12" s="58">
        <f>IF(K12&gt;0,IF(Q12="no","No",RANK(Q12,$Q$3:$Q$34,1)+COUNTIF($Q$3:Q12,Q12)-1),"No Runner")</f>
        <v>3</v>
      </c>
      <c r="Q12" s="58">
        <f t="shared" si="7"/>
        <v>12.4</v>
      </c>
      <c r="R12" s="58">
        <f t="shared" si="8"/>
        <v>12.4</v>
      </c>
      <c r="S12" s="58">
        <f t="shared" si="2"/>
        <v>1</v>
      </c>
      <c r="T12" s="413"/>
      <c r="U12" s="373"/>
      <c r="V12" s="374"/>
      <c r="W12" s="374"/>
      <c r="X12" s="375"/>
      <c r="Y12" s="403"/>
      <c r="Z12" s="276">
        <v>190</v>
      </c>
      <c r="AA12" s="277" t="s">
        <v>105</v>
      </c>
      <c r="AB12" s="278" t="s">
        <v>106</v>
      </c>
    </row>
    <row r="13" spans="1:28" ht="9.9499999999999993" customHeight="1" x14ac:dyDescent="0.25">
      <c r="A13" s="403"/>
      <c r="B13" s="404"/>
      <c r="C13" s="407"/>
      <c r="D13" s="408"/>
      <c r="E13" s="361"/>
      <c r="F13" s="362"/>
      <c r="G13" s="363"/>
      <c r="H13" s="11" t="str">
        <f t="shared" si="0"/>
        <v xml:space="preserve">Jayden  Ray Walker </v>
      </c>
      <c r="I13" s="11" t="str">
        <f t="shared" si="1"/>
        <v xml:space="preserve">Samuel Ryder Academy </v>
      </c>
      <c r="J13" s="269">
        <v>420</v>
      </c>
      <c r="K13" s="270">
        <v>12.72</v>
      </c>
      <c r="L13" s="162" t="str">
        <f t="shared" si="3"/>
        <v xml:space="preserve"> </v>
      </c>
      <c r="M13" s="163" t="str">
        <f t="shared" si="4"/>
        <v xml:space="preserve"> </v>
      </c>
      <c r="N13" s="164" t="str">
        <f t="shared" si="5"/>
        <v xml:space="preserve"> </v>
      </c>
      <c r="O13" s="57">
        <f t="shared" si="9"/>
        <v>3</v>
      </c>
      <c r="P13" s="58">
        <f>IF(K13&gt;0,IF(Q13="no","No",RANK(Q13,$Q$3:$Q$34,1)+COUNTIF($Q$3:Q13,Q13)-1),"No Runner")</f>
        <v>5</v>
      </c>
      <c r="Q13" s="58">
        <f t="shared" si="7"/>
        <v>12.72</v>
      </c>
      <c r="R13" s="58">
        <f t="shared" si="8"/>
        <v>12.72</v>
      </c>
      <c r="S13" s="58">
        <f t="shared" si="2"/>
        <v>2</v>
      </c>
      <c r="T13" s="413"/>
      <c r="U13" s="367" t="s">
        <v>63</v>
      </c>
      <c r="V13" s="368"/>
      <c r="W13" s="368"/>
      <c r="X13" s="369"/>
      <c r="Y13" s="403"/>
      <c r="Z13" s="276">
        <v>260</v>
      </c>
      <c r="AA13" s="277" t="s">
        <v>107</v>
      </c>
      <c r="AB13" s="278" t="s">
        <v>108</v>
      </c>
    </row>
    <row r="14" spans="1:28" ht="9.9499999999999993" customHeight="1" x14ac:dyDescent="0.25">
      <c r="A14" s="403"/>
      <c r="B14" s="404"/>
      <c r="C14" s="407"/>
      <c r="D14" s="408"/>
      <c r="E14" s="361"/>
      <c r="F14" s="362"/>
      <c r="G14" s="363"/>
      <c r="H14" s="11" t="str">
        <f t="shared" si="0"/>
        <v>Ore Adebayo</v>
      </c>
      <c r="I14" s="11" t="str">
        <f t="shared" si="1"/>
        <v>Haberdashers' Boys' School</v>
      </c>
      <c r="J14" s="269">
        <v>190</v>
      </c>
      <c r="K14" s="270">
        <v>12.92</v>
      </c>
      <c r="L14" s="162" t="str">
        <f t="shared" si="3"/>
        <v xml:space="preserve"> </v>
      </c>
      <c r="M14" s="163" t="str">
        <f t="shared" si="4"/>
        <v xml:space="preserve"> </v>
      </c>
      <c r="N14" s="164" t="str">
        <f t="shared" si="5"/>
        <v xml:space="preserve"> </v>
      </c>
      <c r="O14" s="57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12.92</v>
      </c>
      <c r="S14" s="58">
        <f t="shared" si="2"/>
        <v>9</v>
      </c>
      <c r="T14" s="413"/>
      <c r="U14" s="370"/>
      <c r="V14" s="371"/>
      <c r="W14" s="371"/>
      <c r="X14" s="372"/>
      <c r="Y14" s="403"/>
      <c r="Z14" s="276">
        <v>283</v>
      </c>
      <c r="AA14" s="277" t="s">
        <v>109</v>
      </c>
      <c r="AB14" s="278" t="s">
        <v>110</v>
      </c>
    </row>
    <row r="15" spans="1:28" ht="9.9499999999999993" customHeight="1" x14ac:dyDescent="0.25">
      <c r="A15" s="403"/>
      <c r="B15" s="404"/>
      <c r="C15" s="407"/>
      <c r="D15" s="408"/>
      <c r="E15" s="361"/>
      <c r="F15" s="362"/>
      <c r="G15" s="363"/>
      <c r="H15" s="11" t="str">
        <f t="shared" si="0"/>
        <v>Demi Adejuwon</v>
      </c>
      <c r="I15" s="11" t="str">
        <f t="shared" si="1"/>
        <v>Nicholas Breakspear</v>
      </c>
      <c r="J15" s="269">
        <v>301</v>
      </c>
      <c r="K15" s="270">
        <v>13.1</v>
      </c>
      <c r="L15" s="162" t="str">
        <f t="shared" si="3"/>
        <v xml:space="preserve"> </v>
      </c>
      <c r="M15" s="163" t="str">
        <f t="shared" si="4"/>
        <v xml:space="preserve"> </v>
      </c>
      <c r="N15" s="164" t="str">
        <f t="shared" si="5"/>
        <v xml:space="preserve"> </v>
      </c>
      <c r="O15" s="57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13.1</v>
      </c>
      <c r="S15" s="58">
        <f t="shared" si="2"/>
        <v>14</v>
      </c>
      <c r="T15" s="413"/>
      <c r="U15" s="373"/>
      <c r="V15" s="374"/>
      <c r="W15" s="374"/>
      <c r="X15" s="375"/>
      <c r="Y15" s="403"/>
      <c r="Z15" s="276">
        <v>298</v>
      </c>
      <c r="AA15" s="277" t="s">
        <v>111</v>
      </c>
      <c r="AB15" s="278" t="s">
        <v>80</v>
      </c>
    </row>
    <row r="16" spans="1:28" ht="9.9499999999999993" customHeight="1" x14ac:dyDescent="0.25">
      <c r="A16" s="403"/>
      <c r="B16" s="404"/>
      <c r="C16" s="407"/>
      <c r="D16" s="408"/>
      <c r="E16" s="361"/>
      <c r="F16" s="362"/>
      <c r="G16" s="363"/>
      <c r="H16" s="13" t="str">
        <f t="shared" si="0"/>
        <v>Sammy Pinnington</v>
      </c>
      <c r="I16" s="13" t="str">
        <f t="shared" si="1"/>
        <v>Roundwood Park</v>
      </c>
      <c r="J16" s="269">
        <v>396</v>
      </c>
      <c r="K16" s="270">
        <v>13.1</v>
      </c>
      <c r="L16" s="162" t="str">
        <f t="shared" si="3"/>
        <v xml:space="preserve"> </v>
      </c>
      <c r="M16" s="163" t="str">
        <f t="shared" si="4"/>
        <v xml:space="preserve"> </v>
      </c>
      <c r="N16" s="164" t="str">
        <f t="shared" si="5"/>
        <v xml:space="preserve"> </v>
      </c>
      <c r="O16" s="57">
        <f t="shared" si="9"/>
        <v>5</v>
      </c>
      <c r="P16" s="58" t="str">
        <f>IF(K16&gt;0,IF(Q16="no","No",RANK(Q16,$Q$3:$Q$34,1)+COUNTIF($Q$3:Q16,Q16)-1),"No Runner")</f>
        <v>No</v>
      </c>
      <c r="Q16" s="58" t="str">
        <f t="shared" si="7"/>
        <v>no</v>
      </c>
      <c r="R16" s="58">
        <f t="shared" si="8"/>
        <v>13.1</v>
      </c>
      <c r="S16" s="58">
        <f t="shared" si="2"/>
        <v>14</v>
      </c>
      <c r="T16" s="413"/>
      <c r="U16" s="367" t="s">
        <v>64</v>
      </c>
      <c r="V16" s="368"/>
      <c r="W16" s="368"/>
      <c r="X16" s="369"/>
      <c r="Y16" s="403"/>
      <c r="Z16" s="276">
        <v>301</v>
      </c>
      <c r="AA16" s="277" t="s">
        <v>112</v>
      </c>
      <c r="AB16" s="278" t="s">
        <v>80</v>
      </c>
    </row>
    <row r="17" spans="1:28" ht="9.9499999999999993" customHeight="1" x14ac:dyDescent="0.25">
      <c r="A17" s="403"/>
      <c r="B17" s="404"/>
      <c r="C17" s="407"/>
      <c r="D17" s="408"/>
      <c r="E17" s="361"/>
      <c r="F17" s="362"/>
      <c r="G17" s="363"/>
      <c r="H17" s="5" t="str">
        <f t="shared" si="0"/>
        <v>George Brooks-Johnson</v>
      </c>
      <c r="I17" s="8" t="str">
        <f t="shared" si="1"/>
        <v>John F Kennedy RC School</v>
      </c>
      <c r="J17" s="271">
        <v>260</v>
      </c>
      <c r="K17" s="270">
        <v>13.16</v>
      </c>
      <c r="L17" s="162" t="str">
        <f t="shared" si="3"/>
        <v xml:space="preserve"> </v>
      </c>
      <c r="M17" s="163" t="str">
        <f t="shared" si="4"/>
        <v xml:space="preserve"> </v>
      </c>
      <c r="N17" s="164" t="str">
        <f t="shared" si="5"/>
        <v xml:space="preserve"> </v>
      </c>
      <c r="O17" s="57">
        <f t="shared" si="9"/>
        <v>7</v>
      </c>
      <c r="P17" s="58" t="str">
        <f>IF(K17&gt;0,IF(Q17="no","No",RANK(Q17,$Q$3:$Q$34,1)+COUNTIF($Q$3:Q17,Q17)-1),"No Runner")</f>
        <v>No</v>
      </c>
      <c r="Q17" s="58" t="str">
        <f t="shared" si="7"/>
        <v>no</v>
      </c>
      <c r="R17" s="58">
        <f t="shared" si="8"/>
        <v>13.16</v>
      </c>
      <c r="S17" s="58">
        <f>IF(K17&gt;0,IF(O17=1,"",COUNT($R$3:$R$34)+1-RANK(R17,$R$3:$R$34,0)),"")</f>
        <v>15</v>
      </c>
      <c r="T17" s="413"/>
      <c r="U17" s="370"/>
      <c r="V17" s="371"/>
      <c r="W17" s="371"/>
      <c r="X17" s="372"/>
      <c r="Y17" s="403"/>
      <c r="Z17" s="276">
        <v>378</v>
      </c>
      <c r="AA17" s="277" t="s">
        <v>113</v>
      </c>
      <c r="AB17" s="278" t="s">
        <v>82</v>
      </c>
    </row>
    <row r="18" spans="1:28" ht="9.9499999999999993" customHeight="1" thickBot="1" x14ac:dyDescent="0.3">
      <c r="A18" s="403"/>
      <c r="B18" s="404"/>
      <c r="C18" s="407"/>
      <c r="D18" s="408"/>
      <c r="E18" s="364"/>
      <c r="F18" s="365"/>
      <c r="G18" s="366"/>
      <c r="H18" s="7" t="str">
        <f t="shared" si="0"/>
        <v/>
      </c>
      <c r="I18" s="9" t="str">
        <f t="shared" si="1"/>
        <v/>
      </c>
      <c r="J18" s="285"/>
      <c r="K18" s="274"/>
      <c r="L18" s="165" t="str">
        <f t="shared" si="3"/>
        <v/>
      </c>
      <c r="M18" s="166" t="str">
        <f t="shared" si="4"/>
        <v/>
      </c>
      <c r="N18" s="167" t="str">
        <f t="shared" si="5"/>
        <v/>
      </c>
      <c r="O18" s="62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413"/>
      <c r="U18" s="373"/>
      <c r="V18" s="374"/>
      <c r="W18" s="374"/>
      <c r="X18" s="375"/>
      <c r="Y18" s="403"/>
      <c r="Z18" s="276">
        <v>396</v>
      </c>
      <c r="AA18" s="277" t="s">
        <v>114</v>
      </c>
      <c r="AB18" s="278" t="s">
        <v>82</v>
      </c>
    </row>
    <row r="19" spans="1:28" ht="9.9499999999999993" customHeight="1" x14ac:dyDescent="0.25">
      <c r="A19" s="403"/>
      <c r="B19" s="404"/>
      <c r="C19" s="407"/>
      <c r="D19" s="408"/>
      <c r="E19" s="358" t="s">
        <v>6</v>
      </c>
      <c r="F19" s="359"/>
      <c r="G19" s="360"/>
      <c r="H19" s="15" t="str">
        <f t="shared" si="0"/>
        <v>Ben  Taylor</v>
      </c>
      <c r="I19" s="15" t="str">
        <f t="shared" si="1"/>
        <v xml:space="preserve">St George's School </v>
      </c>
      <c r="J19" s="295">
        <v>571</v>
      </c>
      <c r="K19" s="268">
        <v>12.49</v>
      </c>
      <c r="L19" s="159" t="str">
        <f t="shared" si="3"/>
        <v xml:space="preserve"> </v>
      </c>
      <c r="M19" s="160" t="str">
        <f t="shared" si="4"/>
        <v xml:space="preserve"> </v>
      </c>
      <c r="N19" s="161" t="str">
        <f t="shared" si="5"/>
        <v xml:space="preserve"> </v>
      </c>
      <c r="O19" s="52">
        <f>IF(K19&gt;0,RANK(K19,$K$19:$K$26,1),"No Runner")</f>
        <v>1</v>
      </c>
      <c r="P19" s="53">
        <f>IF(K19&gt;0,IF(Q19="no","No",RANK(Q19,$Q$3:$Q$34,1)+COUNTIF($Q$3:Q19,Q19)-1),"No Runner")</f>
        <v>4</v>
      </c>
      <c r="Q19" s="53">
        <f t="shared" si="7"/>
        <v>12.49</v>
      </c>
      <c r="R19" s="53" t="str">
        <f t="shared" si="8"/>
        <v>First</v>
      </c>
      <c r="S19" s="53" t="str">
        <f t="shared" si="10"/>
        <v/>
      </c>
      <c r="T19" s="413"/>
      <c r="U19" s="367" t="s">
        <v>65</v>
      </c>
      <c r="V19" s="368"/>
      <c r="W19" s="368"/>
      <c r="X19" s="369"/>
      <c r="Y19" s="403"/>
      <c r="Z19" s="276">
        <v>407</v>
      </c>
      <c r="AA19" s="277" t="s">
        <v>115</v>
      </c>
      <c r="AB19" s="278" t="s">
        <v>116</v>
      </c>
    </row>
    <row r="20" spans="1:28" ht="9.9499999999999993" customHeight="1" x14ac:dyDescent="0.25">
      <c r="A20" s="403"/>
      <c r="B20" s="404"/>
      <c r="C20" s="407"/>
      <c r="D20" s="408"/>
      <c r="E20" s="361"/>
      <c r="F20" s="362"/>
      <c r="G20" s="363"/>
      <c r="H20" s="11" t="str">
        <f t="shared" si="0"/>
        <v>Will Selby</v>
      </c>
      <c r="I20" s="11" t="str">
        <f t="shared" si="1"/>
        <v>Tring School</v>
      </c>
      <c r="J20" s="269">
        <v>737</v>
      </c>
      <c r="K20" s="270">
        <v>12.78</v>
      </c>
      <c r="L20" s="162" t="str">
        <f t="shared" si="3"/>
        <v xml:space="preserve"> </v>
      </c>
      <c r="M20" s="163" t="str">
        <f t="shared" si="4"/>
        <v xml:space="preserve"> </v>
      </c>
      <c r="N20" s="164" t="str">
        <f t="shared" si="5"/>
        <v xml:space="preserve"> </v>
      </c>
      <c r="O20" s="57">
        <f t="shared" ref="O20:O26" si="11">IF(K20&gt;0,RANK(K20,$K$19:$K$26,1),"No Runner")</f>
        <v>2</v>
      </c>
      <c r="P20" s="58">
        <f>IF(K20&gt;0,IF(Q20="no","No",RANK(Q20,$Q$3:$Q$34,1)+COUNTIF($Q$3:Q20,Q20)-1),"No Runner")</f>
        <v>8</v>
      </c>
      <c r="Q20" s="58">
        <f t="shared" si="7"/>
        <v>12.78</v>
      </c>
      <c r="R20" s="58">
        <f t="shared" si="8"/>
        <v>12.78</v>
      </c>
      <c r="S20" s="58">
        <f t="shared" si="10"/>
        <v>5</v>
      </c>
      <c r="T20" s="413"/>
      <c r="U20" s="370"/>
      <c r="V20" s="371"/>
      <c r="W20" s="371"/>
      <c r="X20" s="372"/>
      <c r="Y20" s="403"/>
      <c r="Z20" s="276">
        <v>420</v>
      </c>
      <c r="AA20" s="277" t="s">
        <v>117</v>
      </c>
      <c r="AB20" s="278" t="s">
        <v>118</v>
      </c>
    </row>
    <row r="21" spans="1:28" ht="9.9499999999999993" customHeight="1" x14ac:dyDescent="0.25">
      <c r="A21" s="403"/>
      <c r="B21" s="404"/>
      <c r="C21" s="407"/>
      <c r="D21" s="408"/>
      <c r="E21" s="361"/>
      <c r="F21" s="362"/>
      <c r="G21" s="363"/>
      <c r="H21" s="10" t="str">
        <f t="shared" si="0"/>
        <v>Zach Ridgeway</v>
      </c>
      <c r="I21" s="10" t="str">
        <f t="shared" si="1"/>
        <v xml:space="preserve">St Clement Danes </v>
      </c>
      <c r="J21" s="269">
        <v>551</v>
      </c>
      <c r="K21" s="270">
        <v>12.79</v>
      </c>
      <c r="L21" s="162" t="str">
        <f t="shared" si="3"/>
        <v xml:space="preserve"> </v>
      </c>
      <c r="M21" s="163" t="str">
        <f t="shared" si="4"/>
        <v xml:space="preserve"> </v>
      </c>
      <c r="N21" s="164" t="str">
        <f t="shared" si="5"/>
        <v xml:space="preserve"> </v>
      </c>
      <c r="O21" s="57">
        <f t="shared" si="11"/>
        <v>3</v>
      </c>
      <c r="P21" s="58" t="str">
        <f>IF(K21&gt;0,IF(Q21="no","No",RANK(Q21,$Q$3:$Q$34,1)+COUNTIF($Q$3:Q21,Q21)-1),"No Runner")</f>
        <v>No</v>
      </c>
      <c r="Q21" s="58" t="str">
        <f t="shared" si="7"/>
        <v>no</v>
      </c>
      <c r="R21" s="58">
        <f t="shared" si="8"/>
        <v>12.79</v>
      </c>
      <c r="S21" s="58">
        <f t="shared" si="10"/>
        <v>6</v>
      </c>
      <c r="T21" s="413"/>
      <c r="U21" s="373"/>
      <c r="V21" s="374"/>
      <c r="W21" s="374"/>
      <c r="X21" s="375"/>
      <c r="Y21" s="403"/>
      <c r="Z21" s="276">
        <v>502</v>
      </c>
      <c r="AA21" s="277" t="s">
        <v>119</v>
      </c>
      <c r="AB21" s="278" t="s">
        <v>120</v>
      </c>
    </row>
    <row r="22" spans="1:28" ht="9.9499999999999993" customHeight="1" x14ac:dyDescent="0.25">
      <c r="A22" s="403"/>
      <c r="B22" s="404"/>
      <c r="C22" s="407"/>
      <c r="D22" s="408"/>
      <c r="E22" s="361"/>
      <c r="F22" s="362"/>
      <c r="G22" s="363"/>
      <c r="H22" s="10" t="str">
        <f t="shared" si="0"/>
        <v>Pascal Iwuji</v>
      </c>
      <c r="I22" s="10" t="str">
        <f t="shared" si="1"/>
        <v>St Mary's Catholic School</v>
      </c>
      <c r="J22" s="269">
        <v>583</v>
      </c>
      <c r="K22" s="270">
        <v>12.94</v>
      </c>
      <c r="L22" s="162" t="str">
        <f t="shared" si="3"/>
        <v xml:space="preserve"> </v>
      </c>
      <c r="M22" s="163" t="str">
        <f t="shared" si="4"/>
        <v xml:space="preserve"> </v>
      </c>
      <c r="N22" s="164" t="str">
        <f t="shared" si="5"/>
        <v xml:space="preserve"> </v>
      </c>
      <c r="O22" s="57">
        <f t="shared" si="11"/>
        <v>4</v>
      </c>
      <c r="P22" s="58" t="str">
        <f>IF(K22&gt;0,IF(Q22="no","No",RANK(Q22,$Q$3:$Q$34,1)+COUNTIF($Q$3:Q22,Q22)-1),"No Runner")</f>
        <v>No</v>
      </c>
      <c r="Q22" s="58" t="str">
        <f t="shared" si="7"/>
        <v>no</v>
      </c>
      <c r="R22" s="58">
        <f t="shared" si="8"/>
        <v>12.94</v>
      </c>
      <c r="S22" s="58">
        <f t="shared" si="10"/>
        <v>11</v>
      </c>
      <c r="T22" s="413"/>
      <c r="U22" s="376"/>
      <c r="V22" s="377"/>
      <c r="W22" s="377"/>
      <c r="X22" s="378"/>
      <c r="Y22" s="403"/>
      <c r="Z22" s="276">
        <v>527</v>
      </c>
      <c r="AA22" s="277" t="s">
        <v>121</v>
      </c>
      <c r="AB22" s="278" t="s">
        <v>87</v>
      </c>
    </row>
    <row r="23" spans="1:28" ht="9.9499999999999993" customHeight="1" x14ac:dyDescent="0.25">
      <c r="A23" s="403"/>
      <c r="B23" s="404"/>
      <c r="C23" s="407"/>
      <c r="D23" s="408"/>
      <c r="E23" s="361"/>
      <c r="F23" s="362"/>
      <c r="G23" s="363"/>
      <c r="H23" s="11" t="str">
        <f t="shared" si="0"/>
        <v>Marco  Tagliavore</v>
      </c>
      <c r="I23" s="11" t="str">
        <f t="shared" si="1"/>
        <v>St Mary's Catholic School</v>
      </c>
      <c r="J23" s="269">
        <v>588</v>
      </c>
      <c r="K23" s="270">
        <v>13.5</v>
      </c>
      <c r="L23" s="162" t="str">
        <f t="shared" si="3"/>
        <v xml:space="preserve"> </v>
      </c>
      <c r="M23" s="163" t="str">
        <f t="shared" si="4"/>
        <v xml:space="preserve"> </v>
      </c>
      <c r="N23" s="164" t="str">
        <f t="shared" si="5"/>
        <v xml:space="preserve"> </v>
      </c>
      <c r="O23" s="57">
        <f t="shared" si="11"/>
        <v>5</v>
      </c>
      <c r="P23" s="58" t="str">
        <f>IF(K23&gt;0,IF(Q23="no","No",RANK(Q23,$Q$3:$Q$34,1)+COUNTIF($Q$3:Q23,Q23)-1),"No Runner")</f>
        <v>No</v>
      </c>
      <c r="Q23" s="58" t="str">
        <f t="shared" si="7"/>
        <v>no</v>
      </c>
      <c r="R23" s="58">
        <f t="shared" si="8"/>
        <v>13.5</v>
      </c>
      <c r="S23" s="58">
        <f t="shared" si="10"/>
        <v>17</v>
      </c>
      <c r="T23" s="413"/>
      <c r="U23" s="379"/>
      <c r="V23" s="380"/>
      <c r="W23" s="380"/>
      <c r="X23" s="381"/>
      <c r="Y23" s="403"/>
      <c r="Z23" s="276">
        <v>551</v>
      </c>
      <c r="AA23" s="277" t="s">
        <v>122</v>
      </c>
      <c r="AB23" s="278" t="s">
        <v>123</v>
      </c>
    </row>
    <row r="24" spans="1:28" ht="9.9499999999999993" customHeight="1" x14ac:dyDescent="0.25">
      <c r="A24" s="403"/>
      <c r="B24" s="404"/>
      <c r="C24" s="407"/>
      <c r="D24" s="408"/>
      <c r="E24" s="361"/>
      <c r="F24" s="362"/>
      <c r="G24" s="363"/>
      <c r="H24" s="11" t="str">
        <f t="shared" si="0"/>
        <v>Fynn Palmer</v>
      </c>
      <c r="I24" s="11" t="str">
        <f t="shared" si="1"/>
        <v>St Mary's Catholic School</v>
      </c>
      <c r="J24" s="269">
        <v>584</v>
      </c>
      <c r="K24" s="270">
        <v>14.07</v>
      </c>
      <c r="L24" s="162" t="str">
        <f t="shared" si="3"/>
        <v xml:space="preserve"> </v>
      </c>
      <c r="M24" s="163" t="str">
        <f t="shared" si="4"/>
        <v xml:space="preserve"> </v>
      </c>
      <c r="N24" s="164" t="str">
        <f t="shared" si="5"/>
        <v xml:space="preserve"> </v>
      </c>
      <c r="O24" s="57">
        <f t="shared" si="11"/>
        <v>6</v>
      </c>
      <c r="P24" s="58" t="str">
        <f>IF(K24&gt;0,IF(Q24="no","No",RANK(Q24,$Q$3:$Q$34,1)+COUNTIF($Q$3:Q24,Q24)-1),"No Runner")</f>
        <v>No</v>
      </c>
      <c r="Q24" s="58" t="str">
        <f t="shared" si="7"/>
        <v>no</v>
      </c>
      <c r="R24" s="58">
        <f t="shared" si="8"/>
        <v>14.07</v>
      </c>
      <c r="S24" s="58">
        <f t="shared" si="10"/>
        <v>18</v>
      </c>
      <c r="T24" s="413"/>
      <c r="U24" s="382"/>
      <c r="V24" s="383"/>
      <c r="W24" s="383"/>
      <c r="X24" s="384"/>
      <c r="Y24" s="403"/>
      <c r="Z24" s="276">
        <v>571</v>
      </c>
      <c r="AA24" s="277" t="s">
        <v>124</v>
      </c>
      <c r="AB24" s="278" t="s">
        <v>88</v>
      </c>
    </row>
    <row r="25" spans="1:28" ht="9.9499999999999993" customHeight="1" x14ac:dyDescent="0.25">
      <c r="A25" s="403"/>
      <c r="B25" s="404"/>
      <c r="C25" s="407"/>
      <c r="D25" s="408"/>
      <c r="E25" s="361"/>
      <c r="F25" s="362"/>
      <c r="G25" s="363"/>
      <c r="H25" s="5" t="str">
        <f t="shared" si="0"/>
        <v/>
      </c>
      <c r="I25" s="8" t="str">
        <f t="shared" si="1"/>
        <v/>
      </c>
      <c r="J25" s="271"/>
      <c r="K25" s="270"/>
      <c r="L25" s="162" t="str">
        <f t="shared" si="3"/>
        <v/>
      </c>
      <c r="M25" s="163" t="str">
        <f t="shared" si="4"/>
        <v/>
      </c>
      <c r="N25" s="164" t="str">
        <f t="shared" si="5"/>
        <v/>
      </c>
      <c r="O25" s="57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413"/>
      <c r="U25" s="376"/>
      <c r="V25" s="377"/>
      <c r="W25" s="377"/>
      <c r="X25" s="378"/>
      <c r="Y25" s="403"/>
      <c r="Z25" s="276">
        <v>583</v>
      </c>
      <c r="AA25" s="277" t="s">
        <v>125</v>
      </c>
      <c r="AB25" s="278" t="s">
        <v>126</v>
      </c>
    </row>
    <row r="26" spans="1:28" ht="9.9499999999999993" customHeight="1" thickBot="1" x14ac:dyDescent="0.3">
      <c r="A26" s="403"/>
      <c r="B26" s="404"/>
      <c r="C26" s="407"/>
      <c r="D26" s="408"/>
      <c r="E26" s="364"/>
      <c r="F26" s="365"/>
      <c r="G26" s="366"/>
      <c r="H26" s="7" t="str">
        <f t="shared" si="0"/>
        <v/>
      </c>
      <c r="I26" s="9" t="str">
        <f t="shared" si="1"/>
        <v/>
      </c>
      <c r="J26" s="285"/>
      <c r="K26" s="274"/>
      <c r="L26" s="165" t="str">
        <f t="shared" si="3"/>
        <v/>
      </c>
      <c r="M26" s="166" t="str">
        <f t="shared" si="4"/>
        <v/>
      </c>
      <c r="N26" s="167" t="str">
        <f t="shared" si="5"/>
        <v/>
      </c>
      <c r="O26" s="62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413"/>
      <c r="U26" s="379"/>
      <c r="V26" s="380"/>
      <c r="W26" s="380"/>
      <c r="X26" s="381"/>
      <c r="Y26" s="403"/>
      <c r="Z26" s="276">
        <v>584</v>
      </c>
      <c r="AA26" s="277" t="s">
        <v>127</v>
      </c>
      <c r="AB26" s="278" t="s">
        <v>126</v>
      </c>
    </row>
    <row r="27" spans="1:28" ht="9.9499999999999993" customHeight="1" x14ac:dyDescent="0.25">
      <c r="A27" s="403"/>
      <c r="B27" s="404"/>
      <c r="C27" s="407"/>
      <c r="D27" s="408"/>
      <c r="E27" s="385" t="s">
        <v>9</v>
      </c>
      <c r="F27" s="386"/>
      <c r="G27" s="387"/>
      <c r="H27" s="17" t="str">
        <f t="shared" si="0"/>
        <v/>
      </c>
      <c r="I27" s="17" t="str">
        <f t="shared" si="1"/>
        <v/>
      </c>
      <c r="J27" s="295"/>
      <c r="K27" s="268"/>
      <c r="L27" s="159" t="str">
        <f t="shared" si="3"/>
        <v/>
      </c>
      <c r="M27" s="160" t="str">
        <f t="shared" si="4"/>
        <v/>
      </c>
      <c r="N27" s="161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413"/>
      <c r="U27" s="382"/>
      <c r="V27" s="383"/>
      <c r="W27" s="383"/>
      <c r="X27" s="384"/>
      <c r="Y27" s="403"/>
      <c r="Z27" s="276">
        <v>588</v>
      </c>
      <c r="AA27" s="277" t="s">
        <v>128</v>
      </c>
      <c r="AB27" s="278" t="s">
        <v>126</v>
      </c>
    </row>
    <row r="28" spans="1:28" ht="9.9499999999999993" customHeight="1" x14ac:dyDescent="0.25">
      <c r="A28" s="403"/>
      <c r="B28" s="404"/>
      <c r="C28" s="407"/>
      <c r="D28" s="408"/>
      <c r="E28" s="388"/>
      <c r="F28" s="389"/>
      <c r="G28" s="390"/>
      <c r="H28" s="18" t="str">
        <f t="shared" si="0"/>
        <v/>
      </c>
      <c r="I28" s="18" t="str">
        <f t="shared" si="1"/>
        <v/>
      </c>
      <c r="J28" s="269"/>
      <c r="K28" s="270"/>
      <c r="L28" s="162" t="str">
        <f t="shared" si="3"/>
        <v/>
      </c>
      <c r="M28" s="163" t="str">
        <f t="shared" si="4"/>
        <v/>
      </c>
      <c r="N28" s="164" t="str">
        <f t="shared" si="5"/>
        <v/>
      </c>
      <c r="O28" s="154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413"/>
      <c r="U28" s="376"/>
      <c r="V28" s="377"/>
      <c r="W28" s="377"/>
      <c r="X28" s="378"/>
      <c r="Y28" s="403"/>
      <c r="Z28" s="276">
        <v>589</v>
      </c>
      <c r="AA28" s="277" t="s">
        <v>129</v>
      </c>
      <c r="AB28" s="278" t="s">
        <v>126</v>
      </c>
    </row>
    <row r="29" spans="1:28" ht="9.9499999999999993" customHeight="1" x14ac:dyDescent="0.25">
      <c r="A29" s="403"/>
      <c r="B29" s="404"/>
      <c r="C29" s="407"/>
      <c r="D29" s="408"/>
      <c r="E29" s="388"/>
      <c r="F29" s="389"/>
      <c r="G29" s="390"/>
      <c r="H29" s="19" t="str">
        <f t="shared" si="0"/>
        <v/>
      </c>
      <c r="I29" s="19" t="str">
        <f t="shared" si="1"/>
        <v/>
      </c>
      <c r="J29" s="269"/>
      <c r="K29" s="270"/>
      <c r="L29" s="162" t="str">
        <f t="shared" si="3"/>
        <v/>
      </c>
      <c r="M29" s="163" t="str">
        <f t="shared" si="4"/>
        <v/>
      </c>
      <c r="N29" s="164" t="str">
        <f t="shared" si="5"/>
        <v/>
      </c>
      <c r="O29" s="154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413"/>
      <c r="U29" s="379"/>
      <c r="V29" s="380"/>
      <c r="W29" s="380"/>
      <c r="X29" s="381"/>
      <c r="Y29" s="403"/>
      <c r="Z29" s="276">
        <v>659</v>
      </c>
      <c r="AA29" s="277" t="s">
        <v>130</v>
      </c>
      <c r="AB29" s="278" t="s">
        <v>43</v>
      </c>
    </row>
    <row r="30" spans="1:28" ht="9.9499999999999993" customHeight="1" thickBot="1" x14ac:dyDescent="0.3">
      <c r="A30" s="403"/>
      <c r="B30" s="404"/>
      <c r="C30" s="407"/>
      <c r="D30" s="408"/>
      <c r="E30" s="388"/>
      <c r="F30" s="389"/>
      <c r="G30" s="390"/>
      <c r="H30" s="18" t="str">
        <f t="shared" si="0"/>
        <v/>
      </c>
      <c r="I30" s="18" t="str">
        <f t="shared" si="1"/>
        <v/>
      </c>
      <c r="J30" s="269"/>
      <c r="K30" s="270"/>
      <c r="L30" s="162" t="str">
        <f t="shared" si="3"/>
        <v/>
      </c>
      <c r="M30" s="163" t="str">
        <f t="shared" si="4"/>
        <v/>
      </c>
      <c r="N30" s="164" t="str">
        <f t="shared" si="5"/>
        <v/>
      </c>
      <c r="O30" s="154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413"/>
      <c r="U30" s="394"/>
      <c r="V30" s="395"/>
      <c r="W30" s="395"/>
      <c r="X30" s="396"/>
      <c r="Y30" s="403"/>
      <c r="Z30" s="276">
        <v>667</v>
      </c>
      <c r="AA30" s="277" t="s">
        <v>50</v>
      </c>
      <c r="AB30" s="278" t="s">
        <v>43</v>
      </c>
    </row>
    <row r="31" spans="1:28" ht="9.9499999999999993" customHeight="1" thickBot="1" x14ac:dyDescent="0.3">
      <c r="A31" s="403"/>
      <c r="B31" s="404"/>
      <c r="C31" s="407"/>
      <c r="D31" s="408"/>
      <c r="E31" s="388"/>
      <c r="F31" s="389"/>
      <c r="G31" s="390"/>
      <c r="H31" s="18" t="str">
        <f t="shared" si="0"/>
        <v/>
      </c>
      <c r="I31" s="18" t="str">
        <f t="shared" si="1"/>
        <v/>
      </c>
      <c r="J31" s="269"/>
      <c r="K31" s="270"/>
      <c r="L31" s="162" t="str">
        <f t="shared" si="3"/>
        <v/>
      </c>
      <c r="M31" s="163" t="str">
        <f t="shared" si="4"/>
        <v/>
      </c>
      <c r="N31" s="164" t="str">
        <f t="shared" si="5"/>
        <v/>
      </c>
      <c r="O31" s="154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413"/>
      <c r="U31" s="45"/>
      <c r="V31" s="45"/>
      <c r="W31" s="45"/>
      <c r="X31" s="224"/>
      <c r="Y31" s="403"/>
      <c r="Z31" s="276">
        <v>671</v>
      </c>
      <c r="AA31" s="277" t="s">
        <v>131</v>
      </c>
      <c r="AB31" s="278" t="s">
        <v>43</v>
      </c>
    </row>
    <row r="32" spans="1:28" ht="9.9499999999999993" customHeight="1" thickBot="1" x14ac:dyDescent="0.3">
      <c r="A32" s="403"/>
      <c r="B32" s="404"/>
      <c r="C32" s="407"/>
      <c r="D32" s="408"/>
      <c r="E32" s="388"/>
      <c r="F32" s="389"/>
      <c r="G32" s="390"/>
      <c r="H32" s="18" t="str">
        <f t="shared" si="0"/>
        <v/>
      </c>
      <c r="I32" s="18" t="str">
        <f t="shared" si="1"/>
        <v/>
      </c>
      <c r="J32" s="269"/>
      <c r="K32" s="270"/>
      <c r="L32" s="162" t="str">
        <f t="shared" si="3"/>
        <v/>
      </c>
      <c r="M32" s="163" t="str">
        <f t="shared" si="4"/>
        <v/>
      </c>
      <c r="N32" s="164" t="str">
        <f t="shared" si="5"/>
        <v/>
      </c>
      <c r="O32" s="154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413"/>
      <c r="U32" s="397" t="str">
        <f>C2&amp;" Finalists"</f>
        <v>100m Finalists</v>
      </c>
      <c r="V32" s="398"/>
      <c r="W32" s="398"/>
      <c r="X32" s="399"/>
      <c r="Y32" s="403"/>
      <c r="Z32" s="276">
        <v>675</v>
      </c>
      <c r="AA32" s="277" t="s">
        <v>132</v>
      </c>
      <c r="AB32" s="278" t="s">
        <v>43</v>
      </c>
    </row>
    <row r="33" spans="1:29" ht="9.9499999999999993" customHeight="1" x14ac:dyDescent="0.25">
      <c r="A33" s="344"/>
      <c r="B33" s="345" t="s">
        <v>11</v>
      </c>
      <c r="C33" s="407"/>
      <c r="D33" s="408"/>
      <c r="E33" s="388"/>
      <c r="F33" s="389"/>
      <c r="G33" s="390"/>
      <c r="H33" s="19" t="str">
        <f t="shared" si="0"/>
        <v/>
      </c>
      <c r="I33" s="19" t="str">
        <f t="shared" si="1"/>
        <v/>
      </c>
      <c r="J33" s="269"/>
      <c r="K33" s="270"/>
      <c r="L33" s="162" t="str">
        <f t="shared" si="3"/>
        <v/>
      </c>
      <c r="M33" s="163" t="str">
        <f t="shared" si="4"/>
        <v/>
      </c>
      <c r="N33" s="164" t="str">
        <f t="shared" si="5"/>
        <v/>
      </c>
      <c r="O33" s="154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413"/>
      <c r="U33" s="400"/>
      <c r="V33" s="401"/>
      <c r="W33" s="401"/>
      <c r="X33" s="402"/>
      <c r="Y33" s="403"/>
      <c r="Z33" s="276">
        <v>730</v>
      </c>
      <c r="AA33" s="277" t="s">
        <v>133</v>
      </c>
      <c r="AB33" s="278" t="s">
        <v>134</v>
      </c>
    </row>
    <row r="34" spans="1:29" ht="9.9499999999999993" customHeight="1" thickBot="1" x14ac:dyDescent="0.3">
      <c r="A34" s="344"/>
      <c r="B34" s="346"/>
      <c r="C34" s="407"/>
      <c r="D34" s="408"/>
      <c r="E34" s="391"/>
      <c r="F34" s="392"/>
      <c r="G34" s="393"/>
      <c r="H34" s="9" t="str">
        <f t="shared" si="0"/>
        <v/>
      </c>
      <c r="I34" s="9" t="str">
        <f t="shared" si="1"/>
        <v/>
      </c>
      <c r="J34" s="285"/>
      <c r="K34" s="274"/>
      <c r="L34" s="165" t="str">
        <f t="shared" si="3"/>
        <v/>
      </c>
      <c r="M34" s="166" t="str">
        <f t="shared" si="4"/>
        <v/>
      </c>
      <c r="N34" s="167" t="str">
        <f t="shared" si="5"/>
        <v/>
      </c>
      <c r="O34" s="155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413"/>
      <c r="U34" s="226" t="s">
        <v>46</v>
      </c>
      <c r="V34" s="67" t="s">
        <v>1</v>
      </c>
      <c r="W34" s="192" t="s">
        <v>39</v>
      </c>
      <c r="X34" s="68" t="s">
        <v>8</v>
      </c>
      <c r="Y34" s="403"/>
      <c r="Z34" s="279">
        <v>737</v>
      </c>
      <c r="AA34" s="280" t="s">
        <v>135</v>
      </c>
      <c r="AB34" s="281" t="s">
        <v>45</v>
      </c>
    </row>
    <row r="35" spans="1:29" ht="9.9499999999999993" customHeight="1" thickBot="1" x14ac:dyDescent="0.3">
      <c r="A35" s="344"/>
      <c r="B35" s="156">
        <v>1</v>
      </c>
      <c r="C35" s="407"/>
      <c r="D35" s="408"/>
      <c r="E35" s="347" t="str">
        <f>C2&amp;" Final"</f>
        <v>100m Final</v>
      </c>
      <c r="G35" s="49">
        <v>1</v>
      </c>
      <c r="H35" s="50" t="str">
        <f t="shared" ref="H35:H42" si="13">IFERROR(VLOOKUP($J35,$Z$2:$AB$34,2,0),"")</f>
        <v>Griffyn Archer Jones</v>
      </c>
      <c r="I35" s="50" t="str">
        <f t="shared" ref="I35:I42" si="14">IFERROR(VLOOKUP($J35,$Z$2:$AB$34,3,0),"")</f>
        <v>Beaumont</v>
      </c>
      <c r="J35" s="296">
        <v>66</v>
      </c>
      <c r="K35" s="268">
        <v>12.12</v>
      </c>
      <c r="L35" s="159" t="str">
        <f t="shared" si="3"/>
        <v xml:space="preserve"> </v>
      </c>
      <c r="M35" s="160" t="str">
        <f t="shared" si="4"/>
        <v xml:space="preserve"> </v>
      </c>
      <c r="N35" s="161" t="str">
        <f t="shared" si="5"/>
        <v xml:space="preserve"> </v>
      </c>
      <c r="O35" s="66"/>
      <c r="P35" s="350" t="str">
        <f>Entries!$A$1</f>
        <v>U15 Boys</v>
      </c>
      <c r="Q35" s="223"/>
      <c r="R35" s="223"/>
      <c r="S35" s="223"/>
      <c r="T35" s="73"/>
      <c r="U35" s="53">
        <v>4</v>
      </c>
      <c r="V35" s="54" t="str">
        <f>IFERROR(INDEX($H$3:$H$34,MATCH($B35,$P$3:$P$34,0)),"")</f>
        <v>Griffyn Archer Jones</v>
      </c>
      <c r="W35" s="82" t="str">
        <f>IFERROR(INDEX($I$3:$I$34,MATCH($B35,$P$3:$P$34,0)),"")</f>
        <v>Beaumont</v>
      </c>
      <c r="X35" s="51">
        <f>IFERROR(INDEX($J$3:$J$34,MATCH($B35,$P$3:$P$34,0)),"")</f>
        <v>66</v>
      </c>
      <c r="Y35" s="403"/>
      <c r="Z35" s="229"/>
      <c r="AA35" s="229"/>
      <c r="AB35" s="229"/>
    </row>
    <row r="36" spans="1:29" ht="9.9499999999999993" customHeight="1" thickBot="1" x14ac:dyDescent="0.3">
      <c r="A36" s="344"/>
      <c r="B36" s="46">
        <v>2</v>
      </c>
      <c r="C36" s="407"/>
      <c r="D36" s="408"/>
      <c r="E36" s="348"/>
      <c r="G36" s="40">
        <v>2</v>
      </c>
      <c r="H36" s="37" t="str">
        <f t="shared" si="13"/>
        <v>Aryan Bhagwati</v>
      </c>
      <c r="I36" s="194" t="str">
        <f t="shared" si="14"/>
        <v xml:space="preserve">St Albans School </v>
      </c>
      <c r="J36" s="297">
        <v>502</v>
      </c>
      <c r="K36" s="270">
        <v>12.12</v>
      </c>
      <c r="L36" s="162" t="str">
        <f t="shared" si="3"/>
        <v xml:space="preserve"> </v>
      </c>
      <c r="M36" s="163" t="str">
        <f t="shared" si="4"/>
        <v xml:space="preserve"> </v>
      </c>
      <c r="N36" s="164" t="str">
        <f t="shared" si="5"/>
        <v xml:space="preserve"> </v>
      </c>
      <c r="O36" s="227"/>
      <c r="P36" s="351"/>
      <c r="Q36" s="223"/>
      <c r="R36" s="223"/>
      <c r="S36" s="223"/>
      <c r="T36" s="73"/>
      <c r="U36" s="226">
        <v>5</v>
      </c>
      <c r="V36" s="67" t="str">
        <f t="shared" ref="V36:V42" si="15">IFERROR(INDEX($H$3:$H$34,MATCH($B36,$P$3:$P$34,0)),"")</f>
        <v>Aryan Bhagwati</v>
      </c>
      <c r="W36" s="192" t="str">
        <f t="shared" ref="W36:W42" si="16">IFERROR(INDEX($I$3:$I$34,MATCH($B36,$P$3:$P$34,0)),"")</f>
        <v xml:space="preserve">St Albans School </v>
      </c>
      <c r="X36" s="68">
        <f>IFERROR(INDEX($J$3:$J$34,MATCH($B36,$P$3:$P$34,0)),"")</f>
        <v>502</v>
      </c>
      <c r="Y36" s="403"/>
      <c r="Z36" s="353" t="s">
        <v>58</v>
      </c>
      <c r="AA36" s="354" t="s">
        <v>57</v>
      </c>
      <c r="AB36" s="355"/>
      <c r="AC36" s="27"/>
    </row>
    <row r="37" spans="1:29" ht="9.9499999999999993" customHeight="1" thickBot="1" x14ac:dyDescent="0.3">
      <c r="A37" s="344"/>
      <c r="B37" s="46">
        <v>3</v>
      </c>
      <c r="C37" s="407"/>
      <c r="D37" s="408"/>
      <c r="E37" s="348"/>
      <c r="G37" s="135">
        <v>3</v>
      </c>
      <c r="H37" s="136" t="str">
        <f t="shared" si="13"/>
        <v>Billy Day</v>
      </c>
      <c r="I37" s="195" t="str">
        <f t="shared" si="14"/>
        <v>Roundwood Park</v>
      </c>
      <c r="J37" s="297">
        <v>378</v>
      </c>
      <c r="K37" s="270">
        <v>12.27</v>
      </c>
      <c r="L37" s="162" t="str">
        <f t="shared" si="3"/>
        <v xml:space="preserve"> </v>
      </c>
      <c r="M37" s="163" t="str">
        <f t="shared" si="4"/>
        <v xml:space="preserve"> </v>
      </c>
      <c r="N37" s="164" t="str">
        <f t="shared" si="5"/>
        <v xml:space="preserve"> </v>
      </c>
      <c r="O37" s="227"/>
      <c r="P37" s="351"/>
      <c r="Q37" s="223"/>
      <c r="R37" s="223"/>
      <c r="S37" s="223"/>
      <c r="T37" s="73"/>
      <c r="U37" s="226">
        <v>3</v>
      </c>
      <c r="V37" s="67" t="str">
        <f t="shared" si="15"/>
        <v>Billy Day</v>
      </c>
      <c r="W37" s="192" t="str">
        <f t="shared" si="16"/>
        <v>Roundwood Park</v>
      </c>
      <c r="X37" s="68">
        <f t="shared" ref="X37:X42" si="17">IFERROR(INDEX($J$3:$J$34,MATCH($B37,$P$3:$P$34,0)),"")</f>
        <v>378</v>
      </c>
      <c r="Y37" s="403"/>
      <c r="Z37" s="275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344"/>
      <c r="B38" s="46">
        <v>4</v>
      </c>
      <c r="C38" s="409"/>
      <c r="D38" s="410"/>
      <c r="E38" s="348"/>
      <c r="G38" s="137">
        <v>4</v>
      </c>
      <c r="H38" s="138" t="str">
        <f t="shared" si="13"/>
        <v>Omead Haque</v>
      </c>
      <c r="I38" s="196" t="str">
        <f t="shared" si="14"/>
        <v>Dame Alice Owens</v>
      </c>
      <c r="J38" s="297">
        <v>157</v>
      </c>
      <c r="K38" s="270">
        <v>12.44</v>
      </c>
      <c r="L38" s="162" t="str">
        <f t="shared" si="3"/>
        <v xml:space="preserve"> </v>
      </c>
      <c r="M38" s="163" t="str">
        <f t="shared" si="4"/>
        <v xml:space="preserve"> </v>
      </c>
      <c r="N38" s="164" t="str">
        <f t="shared" si="5"/>
        <v xml:space="preserve"> </v>
      </c>
      <c r="O38" s="227"/>
      <c r="P38" s="351"/>
      <c r="Q38" s="223"/>
      <c r="R38" s="223"/>
      <c r="S38" s="223"/>
      <c r="T38" s="73"/>
      <c r="U38" s="226">
        <v>6</v>
      </c>
      <c r="V38" s="67" t="str">
        <f t="shared" si="15"/>
        <v>Ben  Taylor</v>
      </c>
      <c r="W38" s="192" t="str">
        <f t="shared" si="16"/>
        <v xml:space="preserve">St George's School </v>
      </c>
      <c r="X38" s="68">
        <f t="shared" si="17"/>
        <v>571</v>
      </c>
      <c r="Y38" s="403"/>
      <c r="Z38" s="299"/>
      <c r="AA38" s="69" t="str">
        <f>IFERROR(VLOOKUP($Z37,Entries!$H$2:$K$999,2,0),"")</f>
        <v/>
      </c>
      <c r="AB38" s="193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344"/>
      <c r="B39" s="46">
        <v>5</v>
      </c>
      <c r="C39" s="356" t="s">
        <v>18</v>
      </c>
      <c r="D39" s="357"/>
      <c r="E39" s="348"/>
      <c r="G39" s="29">
        <v>5</v>
      </c>
      <c r="H39" s="38" t="str">
        <f t="shared" si="13"/>
        <v>Will Selby</v>
      </c>
      <c r="I39" s="197" t="str">
        <f t="shared" si="14"/>
        <v>Tring School</v>
      </c>
      <c r="J39" s="297">
        <v>737</v>
      </c>
      <c r="K39" s="270">
        <v>12.53</v>
      </c>
      <c r="L39" s="162" t="str">
        <f t="shared" si="3"/>
        <v xml:space="preserve"> </v>
      </c>
      <c r="M39" s="163" t="str">
        <f t="shared" si="4"/>
        <v xml:space="preserve"> </v>
      </c>
      <c r="N39" s="164" t="str">
        <f t="shared" si="5"/>
        <v xml:space="preserve"> </v>
      </c>
      <c r="O39" s="227"/>
      <c r="P39" s="351"/>
      <c r="Q39" s="223"/>
      <c r="R39" s="223"/>
      <c r="S39" s="223"/>
      <c r="T39" s="73"/>
      <c r="U39" s="226">
        <v>2</v>
      </c>
      <c r="V39" s="67" t="str">
        <f t="shared" si="15"/>
        <v xml:space="preserve">Jayden  Ray Walker </v>
      </c>
      <c r="W39" s="192" t="str">
        <f t="shared" si="16"/>
        <v xml:space="preserve">Samuel Ryder Academy </v>
      </c>
      <c r="X39" s="68">
        <f t="shared" si="17"/>
        <v>420</v>
      </c>
      <c r="Y39" s="403"/>
      <c r="Z39" s="230"/>
      <c r="AA39" s="230"/>
      <c r="AB39" s="230"/>
      <c r="AC39" s="230"/>
    </row>
    <row r="40" spans="1:29" ht="9.9499999999999993" customHeight="1" x14ac:dyDescent="0.25">
      <c r="A40" s="344"/>
      <c r="B40" s="46">
        <v>6</v>
      </c>
      <c r="C40" s="97" t="s">
        <v>15</v>
      </c>
      <c r="D40" s="282">
        <v>11.1</v>
      </c>
      <c r="E40" s="348"/>
      <c r="G40" s="29">
        <v>6</v>
      </c>
      <c r="H40" s="38" t="str">
        <f t="shared" si="13"/>
        <v>Aidan Sher</v>
      </c>
      <c r="I40" s="197" t="str">
        <f t="shared" si="14"/>
        <v>Aldenham School</v>
      </c>
      <c r="J40" s="297">
        <v>8</v>
      </c>
      <c r="K40" s="270">
        <v>12.55</v>
      </c>
      <c r="L40" s="162" t="str">
        <f t="shared" si="3"/>
        <v xml:space="preserve"> </v>
      </c>
      <c r="M40" s="163" t="str">
        <f t="shared" si="4"/>
        <v xml:space="preserve"> </v>
      </c>
      <c r="N40" s="164" t="str">
        <f t="shared" si="5"/>
        <v xml:space="preserve"> </v>
      </c>
      <c r="O40" s="227"/>
      <c r="P40" s="351"/>
      <c r="Q40" s="223"/>
      <c r="R40" s="223"/>
      <c r="S40" s="223"/>
      <c r="T40" s="73"/>
      <c r="U40" s="226">
        <v>7</v>
      </c>
      <c r="V40" s="67" t="str">
        <f t="shared" si="15"/>
        <v>Aidan Sher</v>
      </c>
      <c r="W40" s="192" t="str">
        <f t="shared" si="16"/>
        <v>Aldenham School</v>
      </c>
      <c r="X40" s="68">
        <f t="shared" si="17"/>
        <v>8</v>
      </c>
      <c r="Y40" s="403"/>
      <c r="Z40" s="225"/>
      <c r="AA40" s="225"/>
      <c r="AB40" s="225"/>
    </row>
    <row r="41" spans="1:29" ht="9.9499999999999993" customHeight="1" x14ac:dyDescent="0.25">
      <c r="A41" s="344"/>
      <c r="B41" s="46">
        <v>7</v>
      </c>
      <c r="C41" s="98" t="s">
        <v>17</v>
      </c>
      <c r="D41" s="283">
        <v>11.4</v>
      </c>
      <c r="E41" s="348"/>
      <c r="G41" s="29">
        <v>7</v>
      </c>
      <c r="H41" s="38" t="str">
        <f t="shared" si="13"/>
        <v xml:space="preserve">Jayden  Ray Walker </v>
      </c>
      <c r="I41" s="197" t="str">
        <f t="shared" si="14"/>
        <v xml:space="preserve">Samuel Ryder Academy </v>
      </c>
      <c r="J41" s="297">
        <v>420</v>
      </c>
      <c r="K41" s="270">
        <v>12.8</v>
      </c>
      <c r="L41" s="162" t="str">
        <f t="shared" si="3"/>
        <v xml:space="preserve"> </v>
      </c>
      <c r="M41" s="163" t="str">
        <f t="shared" si="4"/>
        <v xml:space="preserve"> </v>
      </c>
      <c r="N41" s="164" t="str">
        <f t="shared" si="5"/>
        <v xml:space="preserve"> </v>
      </c>
      <c r="O41" s="227"/>
      <c r="P41" s="351"/>
      <c r="Q41" s="223"/>
      <c r="R41" s="223"/>
      <c r="S41" s="223"/>
      <c r="T41" s="73"/>
      <c r="U41" s="226">
        <v>1</v>
      </c>
      <c r="V41" s="67" t="str">
        <f t="shared" si="15"/>
        <v>Omead Haque</v>
      </c>
      <c r="W41" s="192" t="str">
        <f t="shared" si="16"/>
        <v>Dame Alice Owens</v>
      </c>
      <c r="X41" s="68">
        <f t="shared" si="17"/>
        <v>157</v>
      </c>
      <c r="Y41" s="403"/>
      <c r="Z41" s="225"/>
      <c r="AA41" s="225"/>
      <c r="AB41" s="225"/>
    </row>
    <row r="42" spans="1:29" ht="9.9499999999999993" customHeight="1" thickBot="1" x14ac:dyDescent="0.3">
      <c r="A42" s="344"/>
      <c r="B42" s="48">
        <v>8</v>
      </c>
      <c r="C42" s="99" t="s">
        <v>16</v>
      </c>
      <c r="D42" s="284">
        <v>11.6</v>
      </c>
      <c r="E42" s="349"/>
      <c r="G42" s="30">
        <v>8</v>
      </c>
      <c r="H42" s="39" t="str">
        <f t="shared" si="13"/>
        <v/>
      </c>
      <c r="I42" s="198" t="str">
        <f t="shared" si="14"/>
        <v/>
      </c>
      <c r="J42" s="298"/>
      <c r="K42" s="274"/>
      <c r="L42" s="165" t="str">
        <f t="shared" si="3"/>
        <v/>
      </c>
      <c r="M42" s="166" t="str">
        <f t="shared" si="4"/>
        <v/>
      </c>
      <c r="N42" s="167" t="str">
        <f t="shared" si="5"/>
        <v/>
      </c>
      <c r="O42" s="228"/>
      <c r="P42" s="352"/>
      <c r="Q42" s="223"/>
      <c r="R42" s="223"/>
      <c r="S42" s="223"/>
      <c r="T42" s="73"/>
      <c r="U42" s="72">
        <v>8</v>
      </c>
      <c r="V42" s="69" t="str">
        <f t="shared" si="15"/>
        <v>Will Selby</v>
      </c>
      <c r="W42" s="193" t="str">
        <f t="shared" si="16"/>
        <v>Tring School</v>
      </c>
      <c r="X42" s="70">
        <f t="shared" si="17"/>
        <v>737</v>
      </c>
      <c r="Y42" s="403"/>
      <c r="Z42" s="225"/>
      <c r="AA42" s="225"/>
      <c r="AB42" s="225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U13:X15"/>
    <mergeCell ref="Z36:AB36"/>
    <mergeCell ref="U10:X12"/>
    <mergeCell ref="C2:D38"/>
    <mergeCell ref="U28:X30"/>
    <mergeCell ref="U25:X27"/>
    <mergeCell ref="U22:X24"/>
    <mergeCell ref="U19:X21"/>
    <mergeCell ref="U16:X18"/>
    <mergeCell ref="E35:E42"/>
    <mergeCell ref="P35:P42"/>
    <mergeCell ref="U2:X3"/>
    <mergeCell ref="U4:X6"/>
    <mergeCell ref="U32:X33"/>
  </mergeCells>
  <conditionalFormatting sqref="O3:O10">
    <cfRule type="cellIs" dxfId="122" priority="23" operator="between">
      <formula>2.9</formula>
      <formula>3.1</formula>
    </cfRule>
    <cfRule type="cellIs" dxfId="121" priority="24" operator="between">
      <formula>1.9</formula>
      <formula>2.1</formula>
    </cfRule>
    <cfRule type="cellIs" dxfId="120" priority="25" operator="between">
      <formula>0.9</formula>
      <formula>1.1</formula>
    </cfRule>
  </conditionalFormatting>
  <conditionalFormatting sqref="O11:O18">
    <cfRule type="cellIs" dxfId="119" priority="20" operator="between">
      <formula>2.9</formula>
      <formula>3.1</formula>
    </cfRule>
    <cfRule type="cellIs" dxfId="118" priority="21" operator="between">
      <formula>1.9</formula>
      <formula>2.1</formula>
    </cfRule>
    <cfRule type="cellIs" dxfId="117" priority="22" operator="between">
      <formula>0.9</formula>
      <formula>1.1</formula>
    </cfRule>
  </conditionalFormatting>
  <conditionalFormatting sqref="O19:O26">
    <cfRule type="cellIs" dxfId="116" priority="17" operator="between">
      <formula>2.9</formula>
      <formula>3.1</formula>
    </cfRule>
    <cfRule type="cellIs" dxfId="115" priority="18" operator="between">
      <formula>1.9</formula>
      <formula>2.1</formula>
    </cfRule>
    <cfRule type="cellIs" dxfId="114" priority="19" operator="between">
      <formula>0.9</formula>
      <formula>1.1</formula>
    </cfRule>
  </conditionalFormatting>
  <conditionalFormatting sqref="O27:O34">
    <cfRule type="cellIs" dxfId="113" priority="14" operator="between">
      <formula>2.9</formula>
      <formula>3.1</formula>
    </cfRule>
    <cfRule type="cellIs" dxfId="112" priority="15" operator="between">
      <formula>1.9</formula>
      <formula>2.1</formula>
    </cfRule>
    <cfRule type="cellIs" dxfId="111" priority="16" operator="between">
      <formula>0.9</formula>
      <formula>1.1</formula>
    </cfRule>
  </conditionalFormatting>
  <conditionalFormatting sqref="O35:O42">
    <cfRule type="cellIs" dxfId="110" priority="1" operator="between">
      <formula>2.9</formula>
      <formula>3.1</formula>
    </cfRule>
    <cfRule type="cellIs" dxfId="109" priority="2" operator="between">
      <formula>1.9</formula>
      <formula>2.1</formula>
    </cfRule>
    <cfRule type="cellIs" dxfId="108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opLeftCell="A10" zoomScaleNormal="100" workbookViewId="0">
      <selection activeCell="L49" sqref="L49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1" customWidth="1"/>
    <col min="3" max="3" width="6.7109375" style="231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1" customWidth="1"/>
    <col min="11" max="11" width="10.28515625" style="231" customWidth="1"/>
    <col min="12" max="13" width="6.7109375" style="231" customWidth="1"/>
    <col min="14" max="15" width="5.85546875" style="231" customWidth="1"/>
    <col min="16" max="16" width="8.42578125" style="231" customWidth="1"/>
    <col min="17" max="19" width="4.7109375" style="231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31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31" customWidth="1"/>
    <col min="29" max="16384" width="9.140625" style="6"/>
  </cols>
  <sheetData>
    <row r="1" spans="1:28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</row>
    <row r="2" spans="1:28" ht="9.9499999999999993" customHeight="1" thickBot="1" x14ac:dyDescent="0.3">
      <c r="A2" s="403"/>
      <c r="B2" s="404"/>
      <c r="C2" s="405" t="s">
        <v>25</v>
      </c>
      <c r="D2" s="406"/>
      <c r="E2" s="411" t="s">
        <v>2</v>
      </c>
      <c r="F2" s="411"/>
      <c r="G2" s="412"/>
      <c r="H2" s="79" t="s">
        <v>1</v>
      </c>
      <c r="I2" s="79" t="s">
        <v>39</v>
      </c>
      <c r="J2" s="74" t="s">
        <v>8</v>
      </c>
      <c r="K2" s="74" t="s">
        <v>40</v>
      </c>
      <c r="L2" s="168" t="s">
        <v>15</v>
      </c>
      <c r="M2" s="158" t="s">
        <v>17</v>
      </c>
      <c r="N2" s="157" t="s">
        <v>16</v>
      </c>
      <c r="O2" s="75" t="s">
        <v>5</v>
      </c>
      <c r="P2" s="76" t="s">
        <v>10</v>
      </c>
      <c r="Q2" s="239"/>
      <c r="R2" s="239"/>
      <c r="S2" s="239"/>
      <c r="T2" s="413"/>
      <c r="U2" s="414" t="s">
        <v>12</v>
      </c>
      <c r="V2" s="415"/>
      <c r="W2" s="415"/>
      <c r="X2" s="416"/>
      <c r="Y2" s="403"/>
      <c r="Z2" s="353" t="s">
        <v>13</v>
      </c>
      <c r="AA2" s="354"/>
      <c r="AB2" s="355"/>
    </row>
    <row r="3" spans="1:28" ht="9.9499999999999993" customHeight="1" thickBot="1" x14ac:dyDescent="0.3">
      <c r="A3" s="403"/>
      <c r="B3" s="404"/>
      <c r="C3" s="407"/>
      <c r="D3" s="408"/>
      <c r="E3" s="358" t="s">
        <v>3</v>
      </c>
      <c r="F3" s="359"/>
      <c r="G3" s="360"/>
      <c r="H3" s="42" t="str">
        <f t="shared" ref="H3:H42" si="0">IFERROR(VLOOKUP($J3,$Z$2:$AB$34,2,0),"")</f>
        <v>Ben Parker</v>
      </c>
      <c r="I3" s="42" t="str">
        <f t="shared" ref="I3:I42" si="1">IFERROR(VLOOKUP($J3,$Z$2:$AB$34,3,0),"")</f>
        <v>Haileybury</v>
      </c>
      <c r="J3" s="267">
        <v>213</v>
      </c>
      <c r="K3" s="268">
        <v>24.5</v>
      </c>
      <c r="L3" s="159" t="str">
        <f>IF($K3=$D$40,"Equal",IF($K3&lt;$D$40,IF($K3&gt;0,"NEW","" )," "))</f>
        <v xml:space="preserve"> </v>
      </c>
      <c r="M3" s="160" t="str">
        <f>IF($K3&lt;=$D$41,IF($K3&gt;0,"YES","" )," ")</f>
        <v xml:space="preserve"> </v>
      </c>
      <c r="N3" s="161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2</v>
      </c>
      <c r="Q3" s="53">
        <f>IF(K3&gt;0,IF(O3=1,K3,IF(S3&lt;9-COUNTIF($O$3:$O$34,1),K3,"no")),"No Runner")</f>
        <v>24.5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413"/>
      <c r="U3" s="417"/>
      <c r="V3" s="418"/>
      <c r="W3" s="418"/>
      <c r="X3" s="419"/>
      <c r="Y3" s="403"/>
      <c r="Z3" s="276">
        <v>27</v>
      </c>
      <c r="AA3" s="277" t="s">
        <v>95</v>
      </c>
      <c r="AB3" s="278" t="s">
        <v>96</v>
      </c>
    </row>
    <row r="4" spans="1:28" ht="9.9499999999999993" customHeight="1" x14ac:dyDescent="0.25">
      <c r="A4" s="403"/>
      <c r="B4" s="404"/>
      <c r="C4" s="407"/>
      <c r="D4" s="408"/>
      <c r="E4" s="361"/>
      <c r="F4" s="362"/>
      <c r="G4" s="363"/>
      <c r="H4" s="11" t="str">
        <f t="shared" si="0"/>
        <v>George Sutcliffe</v>
      </c>
      <c r="I4" s="11" t="str">
        <f t="shared" si="1"/>
        <v>Nicholas Breakspear</v>
      </c>
      <c r="J4" s="269">
        <v>298</v>
      </c>
      <c r="K4" s="270">
        <v>25.1</v>
      </c>
      <c r="L4" s="162" t="str">
        <f t="shared" ref="L4:L42" si="3">IF($K4=$D$40,"Equal",IF($K4&lt;$D$40,IF($K4&gt;0,"NEW","" )," "))</f>
        <v xml:space="preserve"> </v>
      </c>
      <c r="M4" s="163" t="str">
        <f t="shared" ref="M4:M42" si="4">IF($K4&lt;=$D$41,IF($K4&gt;0,"YES","" )," ")</f>
        <v xml:space="preserve"> </v>
      </c>
      <c r="N4" s="164" t="str">
        <f t="shared" ref="N4:N42" si="5">IF($K4&lt;=$D$42,IF($K4&gt;0,"YES","" )," ")</f>
        <v xml:space="preserve"> </v>
      </c>
      <c r="O4" s="240">
        <f t="shared" ref="O4:O10" si="6">IF(K4&gt;0,RANK(K4,$K$3:$K$10,1),"No Runner")</f>
        <v>2</v>
      </c>
      <c r="P4" s="58">
        <f>IF(K4&gt;0,IF(Q4="no","No",RANK(Q4,$Q$3:$Q$34,1)+COUNTIF($Q$3:Q4,Q4)-1),"No Runner")</f>
        <v>4</v>
      </c>
      <c r="Q4" s="58">
        <f t="shared" ref="Q4:Q34" si="7">IF(K4&gt;0,IF(O4=1,K4,IF(S4&lt;9-COUNTIF($O$3:$O$34,1),K4,"no")),"No Runner")</f>
        <v>25.1</v>
      </c>
      <c r="R4" s="58">
        <f t="shared" ref="R4:R34" si="8">IF(K4&gt;0,IF(O4=1,"First",K4),"No Runner")</f>
        <v>25.1</v>
      </c>
      <c r="S4" s="58">
        <f t="shared" si="2"/>
        <v>3</v>
      </c>
      <c r="T4" s="413"/>
      <c r="U4" s="420" t="s">
        <v>20</v>
      </c>
      <c r="V4" s="421"/>
      <c r="W4" s="421"/>
      <c r="X4" s="422"/>
      <c r="Y4" s="403"/>
      <c r="Z4" s="276">
        <v>56</v>
      </c>
      <c r="AA4" s="277" t="s">
        <v>136</v>
      </c>
      <c r="AB4" s="278" t="s">
        <v>44</v>
      </c>
    </row>
    <row r="5" spans="1:28" ht="9.9499999999999993" customHeight="1" x14ac:dyDescent="0.25">
      <c r="A5" s="403"/>
      <c r="B5" s="404"/>
      <c r="C5" s="407"/>
      <c r="D5" s="408"/>
      <c r="E5" s="361"/>
      <c r="F5" s="362"/>
      <c r="G5" s="363"/>
      <c r="H5" s="11" t="str">
        <f t="shared" si="0"/>
        <v>Yann  Merrick</v>
      </c>
      <c r="I5" s="11" t="str">
        <f t="shared" si="1"/>
        <v>Beaumont</v>
      </c>
      <c r="J5" s="269">
        <v>56</v>
      </c>
      <c r="K5" s="270">
        <v>25.3</v>
      </c>
      <c r="L5" s="162" t="str">
        <f t="shared" si="3"/>
        <v xml:space="preserve"> </v>
      </c>
      <c r="M5" s="163" t="str">
        <f t="shared" si="4"/>
        <v xml:space="preserve"> </v>
      </c>
      <c r="N5" s="164" t="str">
        <f t="shared" si="5"/>
        <v xml:space="preserve"> </v>
      </c>
      <c r="O5" s="240">
        <f t="shared" si="6"/>
        <v>3</v>
      </c>
      <c r="P5" s="58">
        <f>IF(K5&gt;0,IF(Q5="no","No",RANK(Q5,$Q$3:$Q$34,1)+COUNTIF($Q$3:Q5,Q5)-1),"No Runner")</f>
        <v>7</v>
      </c>
      <c r="Q5" s="58">
        <f t="shared" si="7"/>
        <v>25.3</v>
      </c>
      <c r="R5" s="58">
        <f t="shared" si="8"/>
        <v>25.3</v>
      </c>
      <c r="S5" s="58">
        <f t="shared" si="2"/>
        <v>4</v>
      </c>
      <c r="T5" s="413"/>
      <c r="U5" s="370"/>
      <c r="V5" s="371"/>
      <c r="W5" s="371"/>
      <c r="X5" s="372"/>
      <c r="Y5" s="403"/>
      <c r="Z5" s="276">
        <v>148</v>
      </c>
      <c r="AA5" s="277" t="s">
        <v>100</v>
      </c>
      <c r="AB5" s="278" t="s">
        <v>101</v>
      </c>
    </row>
    <row r="6" spans="1:28" ht="9.9499999999999993" customHeight="1" x14ac:dyDescent="0.25">
      <c r="A6" s="403"/>
      <c r="B6" s="404"/>
      <c r="C6" s="407"/>
      <c r="D6" s="408"/>
      <c r="E6" s="361"/>
      <c r="F6" s="362"/>
      <c r="G6" s="363"/>
      <c r="H6" s="11" t="str">
        <f t="shared" si="0"/>
        <v>Joe Jackson</v>
      </c>
      <c r="I6" s="11" t="str">
        <f t="shared" si="1"/>
        <v>Chancellor's</v>
      </c>
      <c r="J6" s="269">
        <v>148</v>
      </c>
      <c r="K6" s="270">
        <v>25.4</v>
      </c>
      <c r="L6" s="162" t="str">
        <f t="shared" si="3"/>
        <v xml:space="preserve"> </v>
      </c>
      <c r="M6" s="163" t="str">
        <f t="shared" si="4"/>
        <v xml:space="preserve"> </v>
      </c>
      <c r="N6" s="164" t="str">
        <f t="shared" si="5"/>
        <v xml:space="preserve"> </v>
      </c>
      <c r="O6" s="240">
        <f t="shared" si="6"/>
        <v>4</v>
      </c>
      <c r="P6" s="58" t="str">
        <f>IF(K6&gt;0,IF(Q6="no","No",RANK(Q6,$Q$3:$Q$34,1)+COUNTIF($Q$3:Q6,Q6)-1),"No Runner")</f>
        <v>No</v>
      </c>
      <c r="Q6" s="58" t="str">
        <f t="shared" si="7"/>
        <v>no</v>
      </c>
      <c r="R6" s="58">
        <f t="shared" si="8"/>
        <v>25.4</v>
      </c>
      <c r="S6" s="58">
        <f t="shared" si="2"/>
        <v>6</v>
      </c>
      <c r="T6" s="413"/>
      <c r="U6" s="373"/>
      <c r="V6" s="374"/>
      <c r="W6" s="374"/>
      <c r="X6" s="375"/>
      <c r="Y6" s="403"/>
      <c r="Z6" s="276">
        <v>154</v>
      </c>
      <c r="AA6" s="277" t="s">
        <v>137</v>
      </c>
      <c r="AB6" s="278" t="s">
        <v>101</v>
      </c>
    </row>
    <row r="7" spans="1:28" ht="9.9499999999999993" customHeight="1" x14ac:dyDescent="0.25">
      <c r="A7" s="403"/>
      <c r="B7" s="404"/>
      <c r="C7" s="407"/>
      <c r="D7" s="408"/>
      <c r="E7" s="361"/>
      <c r="F7" s="362"/>
      <c r="G7" s="363"/>
      <c r="H7" s="11" t="str">
        <f t="shared" si="0"/>
        <v>Zac Atsute-Asamoah</v>
      </c>
      <c r="I7" s="11" t="str">
        <f t="shared" si="1"/>
        <v>Chancellor's</v>
      </c>
      <c r="J7" s="269">
        <v>154</v>
      </c>
      <c r="K7" s="270">
        <v>26.6</v>
      </c>
      <c r="L7" s="162" t="str">
        <f t="shared" si="3"/>
        <v xml:space="preserve"> </v>
      </c>
      <c r="M7" s="163" t="str">
        <f t="shared" si="4"/>
        <v xml:space="preserve"> </v>
      </c>
      <c r="N7" s="164" t="str">
        <f t="shared" si="5"/>
        <v xml:space="preserve"> </v>
      </c>
      <c r="O7" s="240">
        <f t="shared" si="6"/>
        <v>5</v>
      </c>
      <c r="P7" s="58" t="str">
        <f>IF(K7&gt;0,IF(Q7="no","No",RANK(Q7,$Q$3:$Q$34,1)+COUNTIF($Q$3:Q7,Q7)-1),"No Runner")</f>
        <v>No</v>
      </c>
      <c r="Q7" s="58" t="str">
        <f t="shared" si="7"/>
        <v>no</v>
      </c>
      <c r="R7" s="58">
        <f t="shared" si="8"/>
        <v>26.6</v>
      </c>
      <c r="S7" s="58">
        <f t="shared" si="2"/>
        <v>10</v>
      </c>
      <c r="T7" s="413"/>
      <c r="U7" s="367" t="s">
        <v>62</v>
      </c>
      <c r="V7" s="368"/>
      <c r="W7" s="368"/>
      <c r="X7" s="369"/>
      <c r="Y7" s="403"/>
      <c r="Z7" s="276">
        <v>173</v>
      </c>
      <c r="AA7" s="277" t="s">
        <v>138</v>
      </c>
      <c r="AB7" s="278" t="s">
        <v>139</v>
      </c>
    </row>
    <row r="8" spans="1:28" ht="9.9499999999999993" customHeight="1" x14ac:dyDescent="0.25">
      <c r="A8" s="403"/>
      <c r="B8" s="404"/>
      <c r="C8" s="407"/>
      <c r="D8" s="408"/>
      <c r="E8" s="361"/>
      <c r="F8" s="362"/>
      <c r="G8" s="363"/>
      <c r="H8" s="11" t="str">
        <f t="shared" si="0"/>
        <v>Samuel  Faponle</v>
      </c>
      <c r="I8" s="11" t="str">
        <f t="shared" si="1"/>
        <v>John F Kennedy RC School</v>
      </c>
      <c r="J8" s="269">
        <v>261</v>
      </c>
      <c r="K8" s="270">
        <v>27.3</v>
      </c>
      <c r="L8" s="162" t="str">
        <f t="shared" si="3"/>
        <v xml:space="preserve"> </v>
      </c>
      <c r="M8" s="163" t="str">
        <f t="shared" si="4"/>
        <v xml:space="preserve"> </v>
      </c>
      <c r="N8" s="164" t="str">
        <f t="shared" si="5"/>
        <v xml:space="preserve"> </v>
      </c>
      <c r="O8" s="240">
        <f t="shared" si="6"/>
        <v>6</v>
      </c>
      <c r="P8" s="58" t="str">
        <f>IF(K8&gt;0,IF(Q8="no","No",RANK(Q8,$Q$3:$Q$34,1)+COUNTIF($Q$3:Q8,Q8)-1),"No Runner")</f>
        <v>No</v>
      </c>
      <c r="Q8" s="58" t="str">
        <f t="shared" si="7"/>
        <v>no</v>
      </c>
      <c r="R8" s="58">
        <f t="shared" si="8"/>
        <v>27.3</v>
      </c>
      <c r="S8" s="58">
        <f t="shared" si="2"/>
        <v>14</v>
      </c>
      <c r="T8" s="413"/>
      <c r="U8" s="370"/>
      <c r="V8" s="371"/>
      <c r="W8" s="371"/>
      <c r="X8" s="372"/>
      <c r="Y8" s="403"/>
      <c r="Z8" s="276">
        <v>213</v>
      </c>
      <c r="AA8" s="277" t="s">
        <v>140</v>
      </c>
      <c r="AB8" s="278" t="s">
        <v>141</v>
      </c>
    </row>
    <row r="9" spans="1:28" ht="9.9499999999999993" customHeight="1" x14ac:dyDescent="0.25">
      <c r="A9" s="403"/>
      <c r="B9" s="404"/>
      <c r="C9" s="407"/>
      <c r="D9" s="408"/>
      <c r="E9" s="361"/>
      <c r="F9" s="362"/>
      <c r="G9" s="363"/>
      <c r="H9" s="10" t="str">
        <f t="shared" si="0"/>
        <v/>
      </c>
      <c r="I9" s="10" t="str">
        <f t="shared" si="1"/>
        <v/>
      </c>
      <c r="J9" s="269"/>
      <c r="K9" s="270"/>
      <c r="L9" s="162" t="str">
        <f t="shared" si="3"/>
        <v/>
      </c>
      <c r="M9" s="163" t="str">
        <f t="shared" si="4"/>
        <v/>
      </c>
      <c r="N9" s="164" t="str">
        <f t="shared" si="5"/>
        <v/>
      </c>
      <c r="O9" s="240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413"/>
      <c r="U9" s="373"/>
      <c r="V9" s="374"/>
      <c r="W9" s="374"/>
      <c r="X9" s="375"/>
      <c r="Y9" s="403"/>
      <c r="Z9" s="276">
        <v>261</v>
      </c>
      <c r="AA9" s="277" t="s">
        <v>142</v>
      </c>
      <c r="AB9" s="278" t="s">
        <v>108</v>
      </c>
    </row>
    <row r="10" spans="1:28" ht="9.9499999999999993" customHeight="1" thickBot="1" x14ac:dyDescent="0.3">
      <c r="A10" s="403"/>
      <c r="B10" s="404"/>
      <c r="C10" s="407"/>
      <c r="D10" s="408"/>
      <c r="E10" s="364"/>
      <c r="F10" s="365"/>
      <c r="G10" s="366"/>
      <c r="H10" s="16" t="str">
        <f t="shared" si="0"/>
        <v/>
      </c>
      <c r="I10" s="16" t="str">
        <f t="shared" si="1"/>
        <v/>
      </c>
      <c r="J10" s="294"/>
      <c r="K10" s="274"/>
      <c r="L10" s="165" t="str">
        <f t="shared" si="3"/>
        <v/>
      </c>
      <c r="M10" s="166" t="str">
        <f t="shared" si="4"/>
        <v/>
      </c>
      <c r="N10" s="167" t="str">
        <f t="shared" si="5"/>
        <v/>
      </c>
      <c r="O10" s="241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413"/>
      <c r="U10" s="367" t="s">
        <v>61</v>
      </c>
      <c r="V10" s="368"/>
      <c r="W10" s="368"/>
      <c r="X10" s="369"/>
      <c r="Y10" s="403"/>
      <c r="Z10" s="276">
        <v>298</v>
      </c>
      <c r="AA10" s="277" t="s">
        <v>111</v>
      </c>
      <c r="AB10" s="278" t="s">
        <v>80</v>
      </c>
    </row>
    <row r="11" spans="1:28" ht="9.9499999999999993" customHeight="1" x14ac:dyDescent="0.25">
      <c r="A11" s="403"/>
      <c r="B11" s="404"/>
      <c r="C11" s="407"/>
      <c r="D11" s="408"/>
      <c r="E11" s="358" t="s">
        <v>4</v>
      </c>
      <c r="F11" s="359"/>
      <c r="G11" s="360"/>
      <c r="H11" s="14" t="str">
        <f t="shared" si="0"/>
        <v>Joseph Wheeler-Henry</v>
      </c>
      <c r="I11" s="14" t="str">
        <f t="shared" si="1"/>
        <v>Queens'</v>
      </c>
      <c r="J11" s="295">
        <v>326</v>
      </c>
      <c r="K11" s="268">
        <v>24.1</v>
      </c>
      <c r="L11" s="159" t="str">
        <f t="shared" si="3"/>
        <v xml:space="preserve"> </v>
      </c>
      <c r="M11" s="160" t="str">
        <f t="shared" si="4"/>
        <v xml:space="preserve"> </v>
      </c>
      <c r="N11" s="161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1</v>
      </c>
      <c r="Q11" s="53">
        <f t="shared" si="7"/>
        <v>24.1</v>
      </c>
      <c r="R11" s="53" t="str">
        <f t="shared" si="8"/>
        <v>First</v>
      </c>
      <c r="S11" s="53" t="str">
        <f t="shared" si="2"/>
        <v/>
      </c>
      <c r="T11" s="413"/>
      <c r="U11" s="370"/>
      <c r="V11" s="371"/>
      <c r="W11" s="371"/>
      <c r="X11" s="372"/>
      <c r="Y11" s="403"/>
      <c r="Z11" s="276">
        <v>326</v>
      </c>
      <c r="AA11" s="277" t="s">
        <v>143</v>
      </c>
      <c r="AB11" s="278" t="s">
        <v>144</v>
      </c>
    </row>
    <row r="12" spans="1:28" ht="9.9499999999999993" customHeight="1" x14ac:dyDescent="0.25">
      <c r="A12" s="403"/>
      <c r="B12" s="404"/>
      <c r="C12" s="407"/>
      <c r="D12" s="408"/>
      <c r="E12" s="361"/>
      <c r="F12" s="362"/>
      <c r="G12" s="363"/>
      <c r="H12" s="11" t="str">
        <f t="shared" si="0"/>
        <v>Freddie Stewart</v>
      </c>
      <c r="I12" s="11" t="str">
        <f t="shared" si="1"/>
        <v>Roundwood Park</v>
      </c>
      <c r="J12" s="269">
        <v>385</v>
      </c>
      <c r="K12" s="270">
        <v>24.9</v>
      </c>
      <c r="L12" s="162" t="str">
        <f t="shared" si="3"/>
        <v xml:space="preserve"> </v>
      </c>
      <c r="M12" s="163" t="str">
        <f t="shared" si="4"/>
        <v xml:space="preserve"> </v>
      </c>
      <c r="N12" s="164" t="str">
        <f t="shared" si="5"/>
        <v xml:space="preserve"> </v>
      </c>
      <c r="O12" s="240">
        <f t="shared" ref="O12:O18" si="9">IF(K12&gt;0,RANK(K12,$K$11:$K$18,1),"No Runner")</f>
        <v>2</v>
      </c>
      <c r="P12" s="58">
        <f>IF(K12&gt;0,IF(Q12="no","No",RANK(Q12,$Q$3:$Q$34,1)+COUNTIF($Q$3:Q12,Q12)-1),"No Runner")</f>
        <v>3</v>
      </c>
      <c r="Q12" s="58">
        <f t="shared" si="7"/>
        <v>24.9</v>
      </c>
      <c r="R12" s="58">
        <f t="shared" si="8"/>
        <v>24.9</v>
      </c>
      <c r="S12" s="58">
        <f t="shared" si="2"/>
        <v>1</v>
      </c>
      <c r="T12" s="413"/>
      <c r="U12" s="373"/>
      <c r="V12" s="374"/>
      <c r="W12" s="374"/>
      <c r="X12" s="375"/>
      <c r="Y12" s="403"/>
      <c r="Z12" s="276">
        <v>373</v>
      </c>
      <c r="AA12" s="277" t="s">
        <v>145</v>
      </c>
      <c r="AB12" s="278" t="s">
        <v>82</v>
      </c>
    </row>
    <row r="13" spans="1:28" ht="9.9499999999999993" customHeight="1" x14ac:dyDescent="0.25">
      <c r="A13" s="403"/>
      <c r="B13" s="404"/>
      <c r="C13" s="407"/>
      <c r="D13" s="408"/>
      <c r="E13" s="361"/>
      <c r="F13" s="362"/>
      <c r="G13" s="363"/>
      <c r="H13" s="11" t="str">
        <f t="shared" si="0"/>
        <v xml:space="preserve">Jayden  Ray Walker </v>
      </c>
      <c r="I13" s="11" t="str">
        <f t="shared" si="1"/>
        <v xml:space="preserve">Samuel Ryder Academy </v>
      </c>
      <c r="J13" s="269">
        <v>420</v>
      </c>
      <c r="K13" s="270">
        <v>25.1</v>
      </c>
      <c r="L13" s="162" t="str">
        <f t="shared" si="3"/>
        <v xml:space="preserve"> </v>
      </c>
      <c r="M13" s="163" t="str">
        <f t="shared" si="4"/>
        <v xml:space="preserve"> </v>
      </c>
      <c r="N13" s="164" t="str">
        <f t="shared" si="5"/>
        <v xml:space="preserve"> </v>
      </c>
      <c r="O13" s="240">
        <f t="shared" si="9"/>
        <v>3</v>
      </c>
      <c r="P13" s="58">
        <f>IF(K13&gt;0,IF(Q13="no","No",RANK(Q13,$Q$3:$Q$34,1)+COUNTIF($Q$3:Q13,Q13)-1),"No Runner")</f>
        <v>5</v>
      </c>
      <c r="Q13" s="58">
        <f t="shared" si="7"/>
        <v>25.1</v>
      </c>
      <c r="R13" s="58">
        <f t="shared" si="8"/>
        <v>25.1</v>
      </c>
      <c r="S13" s="58">
        <f t="shared" si="2"/>
        <v>3</v>
      </c>
      <c r="T13" s="413"/>
      <c r="U13" s="367" t="s">
        <v>63</v>
      </c>
      <c r="V13" s="368"/>
      <c r="W13" s="368"/>
      <c r="X13" s="369"/>
      <c r="Y13" s="403"/>
      <c r="Z13" s="276">
        <v>385</v>
      </c>
      <c r="AA13" s="277" t="s">
        <v>146</v>
      </c>
      <c r="AB13" s="278" t="s">
        <v>82</v>
      </c>
    </row>
    <row r="14" spans="1:28" ht="9.9499999999999993" customHeight="1" x14ac:dyDescent="0.25">
      <c r="A14" s="403"/>
      <c r="B14" s="404"/>
      <c r="C14" s="407"/>
      <c r="D14" s="408"/>
      <c r="E14" s="361"/>
      <c r="F14" s="362"/>
      <c r="G14" s="363"/>
      <c r="H14" s="11" t="str">
        <f t="shared" si="0"/>
        <v>Sebbie Lees</v>
      </c>
      <c r="I14" s="11" t="str">
        <f t="shared" si="1"/>
        <v>Sandringham</v>
      </c>
      <c r="J14" s="269">
        <v>442</v>
      </c>
      <c r="K14" s="270">
        <v>25.4</v>
      </c>
      <c r="L14" s="162" t="str">
        <f t="shared" si="3"/>
        <v xml:space="preserve"> </v>
      </c>
      <c r="M14" s="163" t="str">
        <f t="shared" si="4"/>
        <v xml:space="preserve"> </v>
      </c>
      <c r="N14" s="164" t="str">
        <f t="shared" si="5"/>
        <v xml:space="preserve"> </v>
      </c>
      <c r="O14" s="240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25.4</v>
      </c>
      <c r="S14" s="58">
        <f t="shared" si="2"/>
        <v>6</v>
      </c>
      <c r="T14" s="413"/>
      <c r="U14" s="370"/>
      <c r="V14" s="371"/>
      <c r="W14" s="371"/>
      <c r="X14" s="372"/>
      <c r="Y14" s="403"/>
      <c r="Z14" s="276">
        <v>407</v>
      </c>
      <c r="AA14" s="277" t="s">
        <v>115</v>
      </c>
      <c r="AB14" s="278" t="s">
        <v>116</v>
      </c>
    </row>
    <row r="15" spans="1:28" ht="9.9499999999999993" customHeight="1" x14ac:dyDescent="0.25">
      <c r="A15" s="403"/>
      <c r="B15" s="404"/>
      <c r="C15" s="407"/>
      <c r="D15" s="408"/>
      <c r="E15" s="361"/>
      <c r="F15" s="362"/>
      <c r="G15" s="363"/>
      <c r="H15" s="11" t="str">
        <f t="shared" si="0"/>
        <v>Tadi Fernando</v>
      </c>
      <c r="I15" s="11" t="str">
        <f t="shared" si="1"/>
        <v>Sandringham</v>
      </c>
      <c r="J15" s="269">
        <v>438</v>
      </c>
      <c r="K15" s="270">
        <v>26.6</v>
      </c>
      <c r="L15" s="162" t="str">
        <f t="shared" si="3"/>
        <v xml:space="preserve"> </v>
      </c>
      <c r="M15" s="163" t="str">
        <f t="shared" si="4"/>
        <v xml:space="preserve"> </v>
      </c>
      <c r="N15" s="164" t="str">
        <f t="shared" si="5"/>
        <v xml:space="preserve"> </v>
      </c>
      <c r="O15" s="240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26.6</v>
      </c>
      <c r="S15" s="58">
        <f t="shared" si="2"/>
        <v>10</v>
      </c>
      <c r="T15" s="413"/>
      <c r="U15" s="373"/>
      <c r="V15" s="374"/>
      <c r="W15" s="374"/>
      <c r="X15" s="375"/>
      <c r="Y15" s="403"/>
      <c r="Z15" s="276">
        <v>420</v>
      </c>
      <c r="AA15" s="277" t="s">
        <v>117</v>
      </c>
      <c r="AB15" s="278" t="s">
        <v>118</v>
      </c>
    </row>
    <row r="16" spans="1:28" ht="9.9499999999999993" customHeight="1" x14ac:dyDescent="0.25">
      <c r="A16" s="403"/>
      <c r="B16" s="404"/>
      <c r="C16" s="407"/>
      <c r="D16" s="408"/>
      <c r="E16" s="361"/>
      <c r="F16" s="362"/>
      <c r="G16" s="363"/>
      <c r="H16" s="13" t="str">
        <f t="shared" si="0"/>
        <v>Saketh Nadiger</v>
      </c>
      <c r="I16" s="13" t="str">
        <f t="shared" si="1"/>
        <v>Roundwood Park</v>
      </c>
      <c r="J16" s="269">
        <v>373</v>
      </c>
      <c r="K16" s="270">
        <v>28.7</v>
      </c>
      <c r="L16" s="162" t="str">
        <f t="shared" si="3"/>
        <v xml:space="preserve"> </v>
      </c>
      <c r="M16" s="163" t="str">
        <f t="shared" si="4"/>
        <v xml:space="preserve"> </v>
      </c>
      <c r="N16" s="164" t="str">
        <f t="shared" si="5"/>
        <v xml:space="preserve"> </v>
      </c>
      <c r="O16" s="240">
        <f t="shared" si="9"/>
        <v>6</v>
      </c>
      <c r="P16" s="58" t="str">
        <f>IF(K16&gt;0,IF(Q16="no","No",RANK(Q16,$Q$3:$Q$34,1)+COUNTIF($Q$3:Q16,Q16)-1),"No Runner")</f>
        <v>No</v>
      </c>
      <c r="Q16" s="58" t="str">
        <f t="shared" si="7"/>
        <v>no</v>
      </c>
      <c r="R16" s="58">
        <f t="shared" si="8"/>
        <v>28.7</v>
      </c>
      <c r="S16" s="58">
        <f t="shared" si="2"/>
        <v>15</v>
      </c>
      <c r="T16" s="413"/>
      <c r="U16" s="367" t="s">
        <v>64</v>
      </c>
      <c r="V16" s="368"/>
      <c r="W16" s="368"/>
      <c r="X16" s="369"/>
      <c r="Y16" s="403"/>
      <c r="Z16" s="276">
        <v>438</v>
      </c>
      <c r="AA16" s="277" t="s">
        <v>147</v>
      </c>
      <c r="AB16" s="278" t="s">
        <v>84</v>
      </c>
    </row>
    <row r="17" spans="1:28" ht="9.9499999999999993" customHeight="1" x14ac:dyDescent="0.25">
      <c r="A17" s="403"/>
      <c r="B17" s="404"/>
      <c r="C17" s="407"/>
      <c r="D17" s="408"/>
      <c r="E17" s="361"/>
      <c r="F17" s="362"/>
      <c r="G17" s="363"/>
      <c r="H17" s="5" t="str">
        <f t="shared" si="0"/>
        <v/>
      </c>
      <c r="I17" s="8" t="str">
        <f t="shared" si="1"/>
        <v/>
      </c>
      <c r="J17" s="271"/>
      <c r="K17" s="270"/>
      <c r="L17" s="162" t="str">
        <f t="shared" si="3"/>
        <v/>
      </c>
      <c r="M17" s="163" t="str">
        <f t="shared" si="4"/>
        <v/>
      </c>
      <c r="N17" s="164" t="str">
        <f t="shared" si="5"/>
        <v/>
      </c>
      <c r="O17" s="240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413"/>
      <c r="U17" s="370"/>
      <c r="V17" s="371"/>
      <c r="W17" s="371"/>
      <c r="X17" s="372"/>
      <c r="Y17" s="403"/>
      <c r="Z17" s="276">
        <v>442</v>
      </c>
      <c r="AA17" s="277" t="s">
        <v>148</v>
      </c>
      <c r="AB17" s="278" t="s">
        <v>84</v>
      </c>
    </row>
    <row r="18" spans="1:28" ht="9.9499999999999993" customHeight="1" thickBot="1" x14ac:dyDescent="0.3">
      <c r="A18" s="403"/>
      <c r="B18" s="404"/>
      <c r="C18" s="407"/>
      <c r="D18" s="408"/>
      <c r="E18" s="364"/>
      <c r="F18" s="365"/>
      <c r="G18" s="366"/>
      <c r="H18" s="7" t="str">
        <f t="shared" si="0"/>
        <v/>
      </c>
      <c r="I18" s="9" t="str">
        <f t="shared" si="1"/>
        <v/>
      </c>
      <c r="J18" s="285"/>
      <c r="K18" s="274"/>
      <c r="L18" s="165" t="str">
        <f t="shared" si="3"/>
        <v/>
      </c>
      <c r="M18" s="166" t="str">
        <f t="shared" si="4"/>
        <v/>
      </c>
      <c r="N18" s="167" t="str">
        <f t="shared" si="5"/>
        <v/>
      </c>
      <c r="O18" s="241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413"/>
      <c r="U18" s="373"/>
      <c r="V18" s="374"/>
      <c r="W18" s="374"/>
      <c r="X18" s="375"/>
      <c r="Y18" s="403"/>
      <c r="Z18" s="276">
        <v>527</v>
      </c>
      <c r="AA18" s="277" t="s">
        <v>121</v>
      </c>
      <c r="AB18" s="278" t="s">
        <v>87</v>
      </c>
    </row>
    <row r="19" spans="1:28" ht="9.9499999999999993" customHeight="1" x14ac:dyDescent="0.25">
      <c r="A19" s="403"/>
      <c r="B19" s="404"/>
      <c r="C19" s="407"/>
      <c r="D19" s="408"/>
      <c r="E19" s="358" t="s">
        <v>6</v>
      </c>
      <c r="F19" s="359"/>
      <c r="G19" s="360"/>
      <c r="H19" s="15" t="str">
        <f t="shared" si="0"/>
        <v>William  Unadike</v>
      </c>
      <c r="I19" s="15" t="str">
        <f t="shared" si="1"/>
        <v>St Mary's Catholic School</v>
      </c>
      <c r="J19" s="295">
        <v>589</v>
      </c>
      <c r="K19" s="268">
        <v>25.1</v>
      </c>
      <c r="L19" s="159" t="str">
        <f t="shared" si="3"/>
        <v xml:space="preserve"> </v>
      </c>
      <c r="M19" s="160" t="str">
        <f t="shared" si="4"/>
        <v xml:space="preserve"> </v>
      </c>
      <c r="N19" s="161" t="str">
        <f t="shared" si="5"/>
        <v xml:space="preserve"> </v>
      </c>
      <c r="O19" s="52">
        <f>IF(K19&gt;0,RANK(K19,$K$19:$K$26,1),"No Runner")</f>
        <v>1</v>
      </c>
      <c r="P19" s="53">
        <f>IF(K19&gt;0,IF(Q19="no","No",RANK(Q19,$Q$3:$Q$34,1)+COUNTIF($Q$3:Q19,Q19)-1),"No Runner")</f>
        <v>6</v>
      </c>
      <c r="Q19" s="53">
        <f t="shared" si="7"/>
        <v>25.1</v>
      </c>
      <c r="R19" s="53" t="str">
        <f t="shared" si="8"/>
        <v>First</v>
      </c>
      <c r="S19" s="53" t="str">
        <f t="shared" si="10"/>
        <v/>
      </c>
      <c r="T19" s="413"/>
      <c r="U19" s="367" t="s">
        <v>65</v>
      </c>
      <c r="V19" s="368"/>
      <c r="W19" s="368"/>
      <c r="X19" s="369"/>
      <c r="Y19" s="403"/>
      <c r="Z19" s="276">
        <v>577</v>
      </c>
      <c r="AA19" s="277" t="s">
        <v>149</v>
      </c>
      <c r="AB19" s="278" t="s">
        <v>88</v>
      </c>
    </row>
    <row r="20" spans="1:28" ht="9.9499999999999993" customHeight="1" x14ac:dyDescent="0.25">
      <c r="A20" s="403"/>
      <c r="B20" s="404"/>
      <c r="C20" s="407"/>
      <c r="D20" s="408"/>
      <c r="E20" s="361"/>
      <c r="F20" s="362"/>
      <c r="G20" s="363"/>
      <c r="H20" s="11" t="str">
        <f t="shared" si="0"/>
        <v>Brayden O'Connor</v>
      </c>
      <c r="I20" s="11" t="str">
        <f t="shared" si="1"/>
        <v>St Clement Danes</v>
      </c>
      <c r="J20" s="269">
        <v>527</v>
      </c>
      <c r="K20" s="270">
        <v>25.6</v>
      </c>
      <c r="L20" s="162" t="str">
        <f t="shared" si="3"/>
        <v xml:space="preserve"> </v>
      </c>
      <c r="M20" s="163" t="str">
        <f t="shared" si="4"/>
        <v xml:space="preserve"> </v>
      </c>
      <c r="N20" s="164" t="str">
        <f t="shared" si="5"/>
        <v xml:space="preserve"> </v>
      </c>
      <c r="O20" s="240">
        <f t="shared" ref="O20:O26" si="11">IF(K20&gt;0,RANK(K20,$K$19:$K$26,1),"No Runner")</f>
        <v>2</v>
      </c>
      <c r="P20" s="58" t="str">
        <f>IF(K20&gt;0,IF(Q20="no","No",RANK(Q20,$Q$3:$Q$34,1)+COUNTIF($Q$3:Q20,Q20)-1),"No Runner")</f>
        <v>No</v>
      </c>
      <c r="Q20" s="58" t="str">
        <f t="shared" si="7"/>
        <v>no</v>
      </c>
      <c r="R20" s="58">
        <f t="shared" si="8"/>
        <v>25.6</v>
      </c>
      <c r="S20" s="58">
        <f t="shared" si="10"/>
        <v>7</v>
      </c>
      <c r="T20" s="413"/>
      <c r="U20" s="370"/>
      <c r="V20" s="371"/>
      <c r="W20" s="371"/>
      <c r="X20" s="372"/>
      <c r="Y20" s="403"/>
      <c r="Z20" s="276">
        <v>589</v>
      </c>
      <c r="AA20" s="277" t="s">
        <v>129</v>
      </c>
      <c r="AB20" s="278" t="s">
        <v>126</v>
      </c>
    </row>
    <row r="21" spans="1:28" ht="9.9499999999999993" customHeight="1" x14ac:dyDescent="0.25">
      <c r="A21" s="403"/>
      <c r="B21" s="404"/>
      <c r="C21" s="407"/>
      <c r="D21" s="408"/>
      <c r="E21" s="361"/>
      <c r="F21" s="362"/>
      <c r="G21" s="363"/>
      <c r="H21" s="10" t="str">
        <f t="shared" si="0"/>
        <v>Archie Blythe-Grimes</v>
      </c>
      <c r="I21" s="10" t="str">
        <f t="shared" si="1"/>
        <v>The Knights Templar School</v>
      </c>
      <c r="J21" s="269">
        <v>712</v>
      </c>
      <c r="K21" s="270">
        <v>26.1</v>
      </c>
      <c r="L21" s="162" t="str">
        <f t="shared" si="3"/>
        <v xml:space="preserve"> </v>
      </c>
      <c r="M21" s="163" t="str">
        <f t="shared" si="4"/>
        <v xml:space="preserve"> </v>
      </c>
      <c r="N21" s="164" t="str">
        <f t="shared" si="5"/>
        <v xml:space="preserve"> </v>
      </c>
      <c r="O21" s="240">
        <f t="shared" si="11"/>
        <v>3</v>
      </c>
      <c r="P21" s="58" t="str">
        <f>IF(K21&gt;0,IF(Q21="no","No",RANK(Q21,$Q$3:$Q$34,1)+COUNTIF($Q$3:Q21,Q21)-1),"No Runner")</f>
        <v>No</v>
      </c>
      <c r="Q21" s="58" t="str">
        <f t="shared" si="7"/>
        <v>no</v>
      </c>
      <c r="R21" s="58">
        <f t="shared" si="8"/>
        <v>26.1</v>
      </c>
      <c r="S21" s="58">
        <f t="shared" si="10"/>
        <v>8</v>
      </c>
      <c r="T21" s="413"/>
      <c r="U21" s="373"/>
      <c r="V21" s="374"/>
      <c r="W21" s="374"/>
      <c r="X21" s="375"/>
      <c r="Y21" s="403"/>
      <c r="Z21" s="276">
        <v>594</v>
      </c>
      <c r="AA21" s="277" t="s">
        <v>150</v>
      </c>
      <c r="AB21" s="278" t="s">
        <v>126</v>
      </c>
    </row>
    <row r="22" spans="1:28" ht="9.9499999999999993" customHeight="1" x14ac:dyDescent="0.25">
      <c r="A22" s="403"/>
      <c r="B22" s="404"/>
      <c r="C22" s="407"/>
      <c r="D22" s="408"/>
      <c r="E22" s="361"/>
      <c r="F22" s="362"/>
      <c r="G22" s="363"/>
      <c r="H22" s="10" t="str">
        <f t="shared" si="0"/>
        <v>Justin Chikontwe</v>
      </c>
      <c r="I22" s="10" t="str">
        <f t="shared" si="1"/>
        <v>The Hemel Hempstead School</v>
      </c>
      <c r="J22" s="269">
        <v>691</v>
      </c>
      <c r="K22" s="270">
        <v>26.7</v>
      </c>
      <c r="L22" s="162" t="str">
        <f t="shared" si="3"/>
        <v xml:space="preserve"> </v>
      </c>
      <c r="M22" s="163" t="str">
        <f t="shared" si="4"/>
        <v xml:space="preserve"> </v>
      </c>
      <c r="N22" s="164" t="str">
        <f t="shared" si="5"/>
        <v xml:space="preserve"> </v>
      </c>
      <c r="O22" s="240">
        <f t="shared" si="11"/>
        <v>4</v>
      </c>
      <c r="P22" s="58" t="str">
        <f>IF(K22&gt;0,IF(Q22="no","No",RANK(Q22,$Q$3:$Q$34,1)+COUNTIF($Q$3:Q22,Q22)-1),"No Runner")</f>
        <v>No</v>
      </c>
      <c r="Q22" s="58" t="str">
        <f t="shared" si="7"/>
        <v>no</v>
      </c>
      <c r="R22" s="58">
        <f t="shared" si="8"/>
        <v>26.7</v>
      </c>
      <c r="S22" s="58">
        <f t="shared" si="10"/>
        <v>12</v>
      </c>
      <c r="T22" s="413"/>
      <c r="U22" s="376"/>
      <c r="V22" s="377"/>
      <c r="W22" s="377"/>
      <c r="X22" s="378"/>
      <c r="Y22" s="403"/>
      <c r="Z22" s="276">
        <v>613</v>
      </c>
      <c r="AA22" s="277" t="s">
        <v>151</v>
      </c>
      <c r="AB22" s="278" t="s">
        <v>152</v>
      </c>
    </row>
    <row r="23" spans="1:28" ht="9.9499999999999993" customHeight="1" x14ac:dyDescent="0.25">
      <c r="A23" s="403"/>
      <c r="B23" s="404"/>
      <c r="C23" s="407"/>
      <c r="D23" s="408"/>
      <c r="E23" s="361"/>
      <c r="F23" s="362"/>
      <c r="G23" s="363"/>
      <c r="H23" s="11" t="str">
        <f t="shared" si="0"/>
        <v>Kirian  Thode</v>
      </c>
      <c r="I23" s="11" t="str">
        <f t="shared" si="1"/>
        <v>The Knights Templar School</v>
      </c>
      <c r="J23" s="269">
        <v>713</v>
      </c>
      <c r="K23" s="270">
        <v>26.7</v>
      </c>
      <c r="L23" s="162" t="str">
        <f t="shared" si="3"/>
        <v xml:space="preserve"> </v>
      </c>
      <c r="M23" s="163" t="str">
        <f t="shared" si="4"/>
        <v xml:space="preserve"> </v>
      </c>
      <c r="N23" s="164" t="str">
        <f t="shared" si="5"/>
        <v xml:space="preserve"> </v>
      </c>
      <c r="O23" s="240">
        <f t="shared" si="11"/>
        <v>4</v>
      </c>
      <c r="P23" s="58" t="str">
        <f>IF(K23&gt;0,IF(Q23="no","No",RANK(Q23,$Q$3:$Q$34,1)+COUNTIF($Q$3:Q23,Q23)-1),"No Runner")</f>
        <v>No</v>
      </c>
      <c r="Q23" s="58" t="str">
        <f t="shared" si="7"/>
        <v>no</v>
      </c>
      <c r="R23" s="58">
        <f t="shared" si="8"/>
        <v>26.7</v>
      </c>
      <c r="S23" s="58">
        <f t="shared" si="10"/>
        <v>12</v>
      </c>
      <c r="T23" s="413"/>
      <c r="U23" s="379"/>
      <c r="V23" s="380"/>
      <c r="W23" s="380"/>
      <c r="X23" s="381"/>
      <c r="Y23" s="403"/>
      <c r="Z23" s="276">
        <v>672</v>
      </c>
      <c r="AA23" s="277" t="s">
        <v>54</v>
      </c>
      <c r="AB23" s="278" t="s">
        <v>43</v>
      </c>
    </row>
    <row r="24" spans="1:28" ht="9.9499999999999993" customHeight="1" x14ac:dyDescent="0.25">
      <c r="A24" s="403"/>
      <c r="B24" s="404"/>
      <c r="C24" s="407"/>
      <c r="D24" s="408"/>
      <c r="E24" s="361"/>
      <c r="F24" s="362"/>
      <c r="G24" s="363"/>
      <c r="H24" s="11" t="str">
        <f t="shared" si="0"/>
        <v>Tom Conway</v>
      </c>
      <c r="I24" s="11" t="str">
        <f t="shared" si="1"/>
        <v>The Hemel Hempstead School</v>
      </c>
      <c r="J24" s="269">
        <v>692</v>
      </c>
      <c r="K24" s="270">
        <v>26.9</v>
      </c>
      <c r="L24" s="162" t="str">
        <f t="shared" si="3"/>
        <v xml:space="preserve"> </v>
      </c>
      <c r="M24" s="163" t="str">
        <f t="shared" si="4"/>
        <v xml:space="preserve"> </v>
      </c>
      <c r="N24" s="164" t="str">
        <f t="shared" si="5"/>
        <v xml:space="preserve"> </v>
      </c>
      <c r="O24" s="240">
        <f t="shared" si="11"/>
        <v>6</v>
      </c>
      <c r="P24" s="58" t="str">
        <f>IF(K24&gt;0,IF(Q24="no","No",RANK(Q24,$Q$3:$Q$34,1)+COUNTIF($Q$3:Q24,Q24)-1),"No Runner")</f>
        <v>No</v>
      </c>
      <c r="Q24" s="58" t="str">
        <f t="shared" si="7"/>
        <v>no</v>
      </c>
      <c r="R24" s="58">
        <f t="shared" si="8"/>
        <v>26.9</v>
      </c>
      <c r="S24" s="58">
        <f t="shared" si="10"/>
        <v>13</v>
      </c>
      <c r="T24" s="413"/>
      <c r="U24" s="382"/>
      <c r="V24" s="383"/>
      <c r="W24" s="383"/>
      <c r="X24" s="384"/>
      <c r="Y24" s="403"/>
      <c r="Z24" s="276">
        <v>691</v>
      </c>
      <c r="AA24" s="277" t="s">
        <v>153</v>
      </c>
      <c r="AB24" s="278" t="s">
        <v>53</v>
      </c>
    </row>
    <row r="25" spans="1:28" ht="9.9499999999999993" customHeight="1" x14ac:dyDescent="0.25">
      <c r="A25" s="403"/>
      <c r="B25" s="404"/>
      <c r="C25" s="407"/>
      <c r="D25" s="408"/>
      <c r="E25" s="361"/>
      <c r="F25" s="362"/>
      <c r="G25" s="363"/>
      <c r="H25" s="5" t="str">
        <f t="shared" si="0"/>
        <v>Daniel Sokunle</v>
      </c>
      <c r="I25" s="8" t="str">
        <f t="shared" si="1"/>
        <v>St Mary's Catholic School</v>
      </c>
      <c r="J25" s="271">
        <v>594</v>
      </c>
      <c r="K25" s="270">
        <v>31.6</v>
      </c>
      <c r="L25" s="162" t="str">
        <f t="shared" si="3"/>
        <v xml:space="preserve"> </v>
      </c>
      <c r="M25" s="163" t="str">
        <f t="shared" si="4"/>
        <v xml:space="preserve"> </v>
      </c>
      <c r="N25" s="164" t="str">
        <f t="shared" si="5"/>
        <v xml:space="preserve"> </v>
      </c>
      <c r="O25" s="240">
        <f t="shared" si="11"/>
        <v>7</v>
      </c>
      <c r="P25" s="58" t="str">
        <f>IF(K25&gt;0,IF(Q25="no","No",RANK(Q25,$Q$3:$Q$34,1)+COUNTIF($Q$3:Q25,Q25)-1),"No Runner")</f>
        <v>No</v>
      </c>
      <c r="Q25" s="58" t="str">
        <f t="shared" si="7"/>
        <v>no</v>
      </c>
      <c r="R25" s="58">
        <f t="shared" si="8"/>
        <v>31.6</v>
      </c>
      <c r="S25" s="58">
        <f t="shared" si="10"/>
        <v>16</v>
      </c>
      <c r="T25" s="413"/>
      <c r="U25" s="376"/>
      <c r="V25" s="377"/>
      <c r="W25" s="377"/>
      <c r="X25" s="378"/>
      <c r="Y25" s="403"/>
      <c r="Z25" s="276">
        <v>692</v>
      </c>
      <c r="AA25" s="277" t="s">
        <v>154</v>
      </c>
      <c r="AB25" s="278" t="s">
        <v>53</v>
      </c>
    </row>
    <row r="26" spans="1:28" ht="9.9499999999999993" customHeight="1" thickBot="1" x14ac:dyDescent="0.3">
      <c r="A26" s="403"/>
      <c r="B26" s="404"/>
      <c r="C26" s="407"/>
      <c r="D26" s="408"/>
      <c r="E26" s="364"/>
      <c r="F26" s="365"/>
      <c r="G26" s="366"/>
      <c r="H26" s="7" t="str">
        <f t="shared" si="0"/>
        <v/>
      </c>
      <c r="I26" s="9" t="str">
        <f t="shared" si="1"/>
        <v/>
      </c>
      <c r="J26" s="285"/>
      <c r="K26" s="274"/>
      <c r="L26" s="165" t="str">
        <f t="shared" si="3"/>
        <v/>
      </c>
      <c r="M26" s="166" t="str">
        <f t="shared" si="4"/>
        <v/>
      </c>
      <c r="N26" s="167" t="str">
        <f t="shared" si="5"/>
        <v/>
      </c>
      <c r="O26" s="241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413"/>
      <c r="U26" s="379"/>
      <c r="V26" s="380"/>
      <c r="W26" s="380"/>
      <c r="X26" s="381"/>
      <c r="Y26" s="403"/>
      <c r="Z26" s="276">
        <v>712</v>
      </c>
      <c r="AA26" s="277" t="s">
        <v>155</v>
      </c>
      <c r="AB26" s="278" t="s">
        <v>156</v>
      </c>
    </row>
    <row r="27" spans="1:28" ht="9.9499999999999993" customHeight="1" x14ac:dyDescent="0.25">
      <c r="A27" s="403"/>
      <c r="B27" s="404"/>
      <c r="C27" s="407"/>
      <c r="D27" s="408"/>
      <c r="E27" s="385" t="s">
        <v>9</v>
      </c>
      <c r="F27" s="386"/>
      <c r="G27" s="387"/>
      <c r="H27" s="17" t="str">
        <f t="shared" si="0"/>
        <v/>
      </c>
      <c r="I27" s="17" t="str">
        <f t="shared" si="1"/>
        <v/>
      </c>
      <c r="J27" s="295"/>
      <c r="K27" s="268"/>
      <c r="L27" s="159" t="str">
        <f t="shared" si="3"/>
        <v/>
      </c>
      <c r="M27" s="160" t="str">
        <f t="shared" si="4"/>
        <v/>
      </c>
      <c r="N27" s="161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413"/>
      <c r="U27" s="382"/>
      <c r="V27" s="383"/>
      <c r="W27" s="383"/>
      <c r="X27" s="384"/>
      <c r="Y27" s="403"/>
      <c r="Z27" s="276">
        <v>713</v>
      </c>
      <c r="AA27" s="277" t="s">
        <v>157</v>
      </c>
      <c r="AB27" s="278" t="s">
        <v>156</v>
      </c>
    </row>
    <row r="28" spans="1:28" ht="9.9499999999999993" customHeight="1" x14ac:dyDescent="0.25">
      <c r="A28" s="403"/>
      <c r="B28" s="404"/>
      <c r="C28" s="407"/>
      <c r="D28" s="408"/>
      <c r="E28" s="388"/>
      <c r="F28" s="389"/>
      <c r="G28" s="390"/>
      <c r="H28" s="18" t="str">
        <f t="shared" si="0"/>
        <v/>
      </c>
      <c r="I28" s="18" t="str">
        <f t="shared" si="1"/>
        <v/>
      </c>
      <c r="J28" s="269"/>
      <c r="K28" s="270"/>
      <c r="L28" s="162" t="str">
        <f t="shared" si="3"/>
        <v/>
      </c>
      <c r="M28" s="163" t="str">
        <f t="shared" si="4"/>
        <v/>
      </c>
      <c r="N28" s="164" t="str">
        <f t="shared" si="5"/>
        <v/>
      </c>
      <c r="O28" s="237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413"/>
      <c r="U28" s="376"/>
      <c r="V28" s="377"/>
      <c r="W28" s="377"/>
      <c r="X28" s="378"/>
      <c r="Y28" s="403"/>
      <c r="Z28" s="276"/>
      <c r="AA28" s="277"/>
      <c r="AB28" s="278"/>
    </row>
    <row r="29" spans="1:28" ht="9.9499999999999993" customHeight="1" x14ac:dyDescent="0.25">
      <c r="A29" s="403"/>
      <c r="B29" s="404"/>
      <c r="C29" s="407"/>
      <c r="D29" s="408"/>
      <c r="E29" s="388"/>
      <c r="F29" s="389"/>
      <c r="G29" s="390"/>
      <c r="H29" s="19" t="str">
        <f t="shared" si="0"/>
        <v/>
      </c>
      <c r="I29" s="19" t="str">
        <f t="shared" si="1"/>
        <v/>
      </c>
      <c r="J29" s="269"/>
      <c r="K29" s="270"/>
      <c r="L29" s="162" t="str">
        <f t="shared" si="3"/>
        <v/>
      </c>
      <c r="M29" s="163" t="str">
        <f t="shared" si="4"/>
        <v/>
      </c>
      <c r="N29" s="164" t="str">
        <f t="shared" si="5"/>
        <v/>
      </c>
      <c r="O29" s="237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413"/>
      <c r="U29" s="379"/>
      <c r="V29" s="380"/>
      <c r="W29" s="380"/>
      <c r="X29" s="381"/>
      <c r="Y29" s="403"/>
      <c r="Z29" s="276"/>
      <c r="AA29" s="277"/>
      <c r="AB29" s="278"/>
    </row>
    <row r="30" spans="1:28" ht="9.9499999999999993" customHeight="1" thickBot="1" x14ac:dyDescent="0.3">
      <c r="A30" s="403"/>
      <c r="B30" s="404"/>
      <c r="C30" s="407"/>
      <c r="D30" s="408"/>
      <c r="E30" s="388"/>
      <c r="F30" s="389"/>
      <c r="G30" s="390"/>
      <c r="H30" s="18" t="str">
        <f t="shared" si="0"/>
        <v/>
      </c>
      <c r="I30" s="18" t="str">
        <f t="shared" si="1"/>
        <v/>
      </c>
      <c r="J30" s="269"/>
      <c r="K30" s="270"/>
      <c r="L30" s="162" t="str">
        <f t="shared" si="3"/>
        <v/>
      </c>
      <c r="M30" s="163" t="str">
        <f t="shared" si="4"/>
        <v/>
      </c>
      <c r="N30" s="164" t="str">
        <f t="shared" si="5"/>
        <v/>
      </c>
      <c r="O30" s="237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413"/>
      <c r="U30" s="394"/>
      <c r="V30" s="395"/>
      <c r="W30" s="395"/>
      <c r="X30" s="396"/>
      <c r="Y30" s="403"/>
      <c r="Z30" s="276"/>
      <c r="AA30" s="277"/>
      <c r="AB30" s="278"/>
    </row>
    <row r="31" spans="1:28" ht="9.9499999999999993" customHeight="1" thickBot="1" x14ac:dyDescent="0.3">
      <c r="A31" s="403"/>
      <c r="B31" s="404"/>
      <c r="C31" s="407"/>
      <c r="D31" s="408"/>
      <c r="E31" s="388"/>
      <c r="F31" s="389"/>
      <c r="G31" s="390"/>
      <c r="H31" s="18" t="str">
        <f t="shared" si="0"/>
        <v/>
      </c>
      <c r="I31" s="18" t="str">
        <f t="shared" si="1"/>
        <v/>
      </c>
      <c r="J31" s="269"/>
      <c r="K31" s="270"/>
      <c r="L31" s="162" t="str">
        <f t="shared" si="3"/>
        <v/>
      </c>
      <c r="M31" s="163" t="str">
        <f t="shared" si="4"/>
        <v/>
      </c>
      <c r="N31" s="164" t="str">
        <f t="shared" si="5"/>
        <v/>
      </c>
      <c r="O31" s="237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413"/>
      <c r="U31" s="45"/>
      <c r="V31" s="45"/>
      <c r="W31" s="45"/>
      <c r="Y31" s="403"/>
      <c r="Z31" s="276"/>
      <c r="AA31" s="277"/>
      <c r="AB31" s="278"/>
    </row>
    <row r="32" spans="1:28" ht="9.9499999999999993" customHeight="1" thickBot="1" x14ac:dyDescent="0.3">
      <c r="A32" s="403"/>
      <c r="B32" s="404"/>
      <c r="C32" s="407"/>
      <c r="D32" s="408"/>
      <c r="E32" s="388"/>
      <c r="F32" s="389"/>
      <c r="G32" s="390"/>
      <c r="H32" s="18" t="str">
        <f t="shared" si="0"/>
        <v/>
      </c>
      <c r="I32" s="18" t="str">
        <f t="shared" si="1"/>
        <v/>
      </c>
      <c r="J32" s="269"/>
      <c r="K32" s="270"/>
      <c r="L32" s="162" t="str">
        <f t="shared" si="3"/>
        <v/>
      </c>
      <c r="M32" s="163" t="str">
        <f t="shared" si="4"/>
        <v/>
      </c>
      <c r="N32" s="164" t="str">
        <f t="shared" si="5"/>
        <v/>
      </c>
      <c r="O32" s="237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413"/>
      <c r="U32" s="397" t="str">
        <f>C2&amp;" Finalists"</f>
        <v>200m Finalists</v>
      </c>
      <c r="V32" s="398"/>
      <c r="W32" s="398"/>
      <c r="X32" s="399"/>
      <c r="Y32" s="403"/>
      <c r="Z32" s="276"/>
      <c r="AA32" s="277"/>
      <c r="AB32" s="278"/>
    </row>
    <row r="33" spans="1:29" ht="9.9499999999999993" customHeight="1" x14ac:dyDescent="0.25">
      <c r="A33" s="344"/>
      <c r="B33" s="345" t="s">
        <v>11</v>
      </c>
      <c r="C33" s="407"/>
      <c r="D33" s="408"/>
      <c r="E33" s="388"/>
      <c r="F33" s="389"/>
      <c r="G33" s="390"/>
      <c r="H33" s="19" t="str">
        <f t="shared" si="0"/>
        <v/>
      </c>
      <c r="I33" s="19" t="str">
        <f t="shared" si="1"/>
        <v/>
      </c>
      <c r="J33" s="269"/>
      <c r="K33" s="270"/>
      <c r="L33" s="162" t="str">
        <f t="shared" si="3"/>
        <v/>
      </c>
      <c r="M33" s="163" t="str">
        <f t="shared" si="4"/>
        <v/>
      </c>
      <c r="N33" s="164" t="str">
        <f t="shared" si="5"/>
        <v/>
      </c>
      <c r="O33" s="237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413"/>
      <c r="U33" s="400"/>
      <c r="V33" s="401"/>
      <c r="W33" s="401"/>
      <c r="X33" s="402"/>
      <c r="Y33" s="403"/>
      <c r="Z33" s="276"/>
      <c r="AA33" s="277"/>
      <c r="AB33" s="278"/>
    </row>
    <row r="34" spans="1:29" ht="9.9499999999999993" customHeight="1" thickBot="1" x14ac:dyDescent="0.3">
      <c r="A34" s="344"/>
      <c r="B34" s="346"/>
      <c r="C34" s="407"/>
      <c r="D34" s="408"/>
      <c r="E34" s="391"/>
      <c r="F34" s="392"/>
      <c r="G34" s="393"/>
      <c r="H34" s="9" t="str">
        <f t="shared" si="0"/>
        <v/>
      </c>
      <c r="I34" s="9" t="str">
        <f t="shared" si="1"/>
        <v/>
      </c>
      <c r="J34" s="285"/>
      <c r="K34" s="274"/>
      <c r="L34" s="165" t="str">
        <f t="shared" si="3"/>
        <v/>
      </c>
      <c r="M34" s="166" t="str">
        <f t="shared" si="4"/>
        <v/>
      </c>
      <c r="N34" s="167" t="str">
        <f t="shared" si="5"/>
        <v/>
      </c>
      <c r="O34" s="238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413"/>
      <c r="U34" s="236" t="s">
        <v>46</v>
      </c>
      <c r="V34" s="67" t="s">
        <v>1</v>
      </c>
      <c r="W34" s="192" t="s">
        <v>39</v>
      </c>
      <c r="X34" s="68" t="s">
        <v>8</v>
      </c>
      <c r="Y34" s="403"/>
      <c r="Z34" s="279"/>
      <c r="AA34" s="280"/>
      <c r="AB34" s="281"/>
    </row>
    <row r="35" spans="1:29" ht="9.9499999999999993" customHeight="1" thickBot="1" x14ac:dyDescent="0.3">
      <c r="A35" s="344"/>
      <c r="B35" s="156">
        <v>1</v>
      </c>
      <c r="C35" s="407"/>
      <c r="D35" s="408"/>
      <c r="E35" s="347" t="str">
        <f>C2&amp;" Final"</f>
        <v>200m Final</v>
      </c>
      <c r="G35" s="49">
        <v>1</v>
      </c>
      <c r="H35" s="50" t="str">
        <f t="shared" si="0"/>
        <v>Joseph Wheeler-Henry</v>
      </c>
      <c r="I35" s="50" t="str">
        <f t="shared" si="1"/>
        <v>Queens'</v>
      </c>
      <c r="J35" s="296">
        <v>326</v>
      </c>
      <c r="K35" s="268">
        <v>23.36</v>
      </c>
      <c r="L35" s="159" t="str">
        <f t="shared" si="3"/>
        <v xml:space="preserve"> </v>
      </c>
      <c r="M35" s="160" t="str">
        <f t="shared" si="4"/>
        <v xml:space="preserve"> </v>
      </c>
      <c r="N35" s="161" t="str">
        <f t="shared" si="5"/>
        <v>YES</v>
      </c>
      <c r="O35" s="66"/>
      <c r="P35" s="350" t="str">
        <f>Entries!$A$1</f>
        <v>U15 Boys</v>
      </c>
      <c r="Q35" s="223"/>
      <c r="R35" s="223"/>
      <c r="S35" s="223"/>
      <c r="T35" s="73"/>
      <c r="U35" s="53">
        <v>4</v>
      </c>
      <c r="V35" s="54" t="str">
        <f>IFERROR(INDEX($H$3:$H$34,MATCH($B35,$P$3:$P$34,0)),"")</f>
        <v>Joseph Wheeler-Henry</v>
      </c>
      <c r="W35" s="82" t="str">
        <f>IFERROR(INDEX($I$3:$I$34,MATCH($B35,$P$3:$P$34,0)),"")</f>
        <v>Queens'</v>
      </c>
      <c r="X35" s="51">
        <f>IFERROR(INDEX($J$3:$J$34,MATCH($B35,$P$3:$P$34,0)),"")</f>
        <v>326</v>
      </c>
      <c r="Y35" s="403"/>
      <c r="Z35" s="242"/>
      <c r="AA35" s="242"/>
      <c r="AB35" s="242"/>
    </row>
    <row r="36" spans="1:29" ht="9.9499999999999993" customHeight="1" thickBot="1" x14ac:dyDescent="0.3">
      <c r="A36" s="344"/>
      <c r="B36" s="46">
        <v>2</v>
      </c>
      <c r="C36" s="407"/>
      <c r="D36" s="408"/>
      <c r="E36" s="348"/>
      <c r="G36" s="40">
        <v>2</v>
      </c>
      <c r="H36" s="37" t="str">
        <f t="shared" si="0"/>
        <v>Ben Parker</v>
      </c>
      <c r="I36" s="194" t="str">
        <f t="shared" si="1"/>
        <v>Haileybury</v>
      </c>
      <c r="J36" s="297">
        <v>213</v>
      </c>
      <c r="K36" s="270">
        <v>24.45</v>
      </c>
      <c r="L36" s="162" t="str">
        <f t="shared" si="3"/>
        <v xml:space="preserve"> </v>
      </c>
      <c r="M36" s="163" t="str">
        <f t="shared" si="4"/>
        <v xml:space="preserve"> </v>
      </c>
      <c r="N36" s="164" t="str">
        <f t="shared" si="5"/>
        <v xml:space="preserve"> </v>
      </c>
      <c r="O36" s="237"/>
      <c r="P36" s="351"/>
      <c r="Q36" s="223"/>
      <c r="R36" s="223"/>
      <c r="S36" s="223"/>
      <c r="T36" s="73"/>
      <c r="U36" s="236">
        <v>5</v>
      </c>
      <c r="V36" s="67" t="str">
        <f t="shared" ref="V36:V42" si="13">IFERROR(INDEX($H$3:$H$34,MATCH($B36,$P$3:$P$34,0)),"")</f>
        <v>Ben Parker</v>
      </c>
      <c r="W36" s="192" t="str">
        <f t="shared" ref="W36:W42" si="14">IFERROR(INDEX($I$3:$I$34,MATCH($B36,$P$3:$P$34,0)),"")</f>
        <v>Haileybury</v>
      </c>
      <c r="X36" s="68">
        <f>IFERROR(INDEX($J$3:$J$34,MATCH($B36,$P$3:$P$34,0)),"")</f>
        <v>213</v>
      </c>
      <c r="Y36" s="403"/>
      <c r="Z36" s="353" t="s">
        <v>58</v>
      </c>
      <c r="AA36" s="354" t="s">
        <v>57</v>
      </c>
      <c r="AB36" s="355"/>
      <c r="AC36" s="27"/>
    </row>
    <row r="37" spans="1:29" ht="9.9499999999999993" customHeight="1" thickBot="1" x14ac:dyDescent="0.3">
      <c r="A37" s="344"/>
      <c r="B37" s="46">
        <v>3</v>
      </c>
      <c r="C37" s="407"/>
      <c r="D37" s="408"/>
      <c r="E37" s="348"/>
      <c r="G37" s="135">
        <v>3</v>
      </c>
      <c r="H37" s="136" t="str">
        <f t="shared" si="0"/>
        <v>George Sutcliffe</v>
      </c>
      <c r="I37" s="195" t="str">
        <f t="shared" si="1"/>
        <v>Nicholas Breakspear</v>
      </c>
      <c r="J37" s="297">
        <v>298</v>
      </c>
      <c r="K37" s="270">
        <v>24.79</v>
      </c>
      <c r="L37" s="162" t="str">
        <f t="shared" si="3"/>
        <v xml:space="preserve"> </v>
      </c>
      <c r="M37" s="163" t="str">
        <f t="shared" si="4"/>
        <v xml:space="preserve"> </v>
      </c>
      <c r="N37" s="164" t="str">
        <f t="shared" si="5"/>
        <v xml:space="preserve"> </v>
      </c>
      <c r="O37" s="237"/>
      <c r="P37" s="351"/>
      <c r="Q37" s="223"/>
      <c r="R37" s="223"/>
      <c r="S37" s="223"/>
      <c r="T37" s="73"/>
      <c r="U37" s="236">
        <v>3</v>
      </c>
      <c r="V37" s="67" t="str">
        <f t="shared" si="13"/>
        <v>Freddie Stewart</v>
      </c>
      <c r="W37" s="192" t="str">
        <f t="shared" si="14"/>
        <v>Roundwood Park</v>
      </c>
      <c r="X37" s="68">
        <f t="shared" ref="X37:X42" si="15">IFERROR(INDEX($J$3:$J$34,MATCH($B37,$P$3:$P$34,0)),"")</f>
        <v>385</v>
      </c>
      <c r="Y37" s="403"/>
      <c r="Z37" s="275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344"/>
      <c r="B38" s="46">
        <v>4</v>
      </c>
      <c r="C38" s="409"/>
      <c r="D38" s="410"/>
      <c r="E38" s="348"/>
      <c r="G38" s="137">
        <v>4</v>
      </c>
      <c r="H38" s="138" t="str">
        <f t="shared" si="0"/>
        <v>William  Unadike</v>
      </c>
      <c r="I38" s="196" t="str">
        <f t="shared" si="1"/>
        <v>St Mary's Catholic School</v>
      </c>
      <c r="J38" s="297">
        <v>589</v>
      </c>
      <c r="K38" s="270">
        <v>24.94</v>
      </c>
      <c r="L38" s="162" t="str">
        <f t="shared" si="3"/>
        <v xml:space="preserve"> </v>
      </c>
      <c r="M38" s="163" t="str">
        <f t="shared" si="4"/>
        <v xml:space="preserve"> </v>
      </c>
      <c r="N38" s="164" t="str">
        <f t="shared" si="5"/>
        <v xml:space="preserve"> </v>
      </c>
      <c r="O38" s="237"/>
      <c r="P38" s="351"/>
      <c r="Q38" s="223"/>
      <c r="R38" s="223"/>
      <c r="S38" s="223"/>
      <c r="T38" s="73"/>
      <c r="U38" s="236">
        <v>6</v>
      </c>
      <c r="V38" s="67" t="str">
        <f t="shared" si="13"/>
        <v>George Sutcliffe</v>
      </c>
      <c r="W38" s="192" t="str">
        <f t="shared" si="14"/>
        <v>Nicholas Breakspear</v>
      </c>
      <c r="X38" s="68">
        <f t="shared" si="15"/>
        <v>298</v>
      </c>
      <c r="Y38" s="403"/>
      <c r="Z38" s="243"/>
      <c r="AA38" s="69" t="str">
        <f>IFERROR(VLOOKUP($Z37,Entries!$H$2:$K$999,2,0),"")</f>
        <v/>
      </c>
      <c r="AB38" s="193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344"/>
      <c r="B39" s="46">
        <v>5</v>
      </c>
      <c r="C39" s="356" t="s">
        <v>18</v>
      </c>
      <c r="D39" s="357"/>
      <c r="E39" s="348"/>
      <c r="G39" s="29">
        <v>5</v>
      </c>
      <c r="H39" s="38" t="str">
        <f t="shared" si="0"/>
        <v>Freddie Stewart</v>
      </c>
      <c r="I39" s="197" t="str">
        <f t="shared" si="1"/>
        <v>Roundwood Park</v>
      </c>
      <c r="J39" s="297">
        <v>385</v>
      </c>
      <c r="K39" s="270">
        <v>25.02</v>
      </c>
      <c r="L39" s="162" t="str">
        <f t="shared" si="3"/>
        <v xml:space="preserve"> </v>
      </c>
      <c r="M39" s="163" t="str">
        <f t="shared" si="4"/>
        <v xml:space="preserve"> </v>
      </c>
      <c r="N39" s="164" t="str">
        <f t="shared" si="5"/>
        <v xml:space="preserve"> </v>
      </c>
      <c r="O39" s="237"/>
      <c r="P39" s="351"/>
      <c r="Q39" s="223"/>
      <c r="R39" s="223"/>
      <c r="S39" s="223"/>
      <c r="T39" s="73"/>
      <c r="U39" s="236">
        <v>2</v>
      </c>
      <c r="V39" s="67" t="str">
        <f t="shared" si="13"/>
        <v xml:space="preserve">Jayden  Ray Walker </v>
      </c>
      <c r="W39" s="192" t="str">
        <f t="shared" si="14"/>
        <v xml:space="preserve">Samuel Ryder Academy </v>
      </c>
      <c r="X39" s="68">
        <f t="shared" si="15"/>
        <v>420</v>
      </c>
      <c r="Y39" s="403"/>
      <c r="Z39" s="230"/>
      <c r="AA39" s="230"/>
      <c r="AB39" s="230"/>
      <c r="AC39" s="230"/>
    </row>
    <row r="40" spans="1:29" ht="9.9499999999999993" customHeight="1" x14ac:dyDescent="0.25">
      <c r="A40" s="344"/>
      <c r="B40" s="46">
        <v>6</v>
      </c>
      <c r="C40" s="97" t="s">
        <v>15</v>
      </c>
      <c r="D40" s="282">
        <v>23.11</v>
      </c>
      <c r="E40" s="348"/>
      <c r="G40" s="29">
        <v>6</v>
      </c>
      <c r="H40" s="38" t="str">
        <f t="shared" si="0"/>
        <v xml:space="preserve">Jayden  Ray Walker </v>
      </c>
      <c r="I40" s="197" t="str">
        <f t="shared" si="1"/>
        <v xml:space="preserve">Samuel Ryder Academy </v>
      </c>
      <c r="J40" s="297">
        <v>420</v>
      </c>
      <c r="K40" s="270">
        <v>25.46</v>
      </c>
      <c r="L40" s="162" t="str">
        <f t="shared" si="3"/>
        <v xml:space="preserve"> </v>
      </c>
      <c r="M40" s="163" t="str">
        <f t="shared" si="4"/>
        <v xml:space="preserve"> </v>
      </c>
      <c r="N40" s="164" t="str">
        <f t="shared" si="5"/>
        <v xml:space="preserve"> </v>
      </c>
      <c r="O40" s="237"/>
      <c r="P40" s="351"/>
      <c r="Q40" s="223"/>
      <c r="R40" s="223"/>
      <c r="S40" s="223"/>
      <c r="T40" s="73"/>
      <c r="U40" s="236">
        <v>7</v>
      </c>
      <c r="V40" s="67" t="str">
        <f t="shared" si="13"/>
        <v>William  Unadike</v>
      </c>
      <c r="W40" s="192" t="str">
        <f t="shared" si="14"/>
        <v>St Mary's Catholic School</v>
      </c>
      <c r="X40" s="68">
        <f t="shared" si="15"/>
        <v>589</v>
      </c>
      <c r="Y40" s="403"/>
      <c r="Z40" s="230"/>
      <c r="AA40" s="230"/>
      <c r="AB40" s="230"/>
    </row>
    <row r="41" spans="1:29" ht="9.9499999999999993" customHeight="1" x14ac:dyDescent="0.25">
      <c r="A41" s="344"/>
      <c r="B41" s="46">
        <v>7</v>
      </c>
      <c r="C41" s="98" t="s">
        <v>17</v>
      </c>
      <c r="D41" s="283">
        <v>23.2</v>
      </c>
      <c r="E41" s="348"/>
      <c r="G41" s="29">
        <v>7</v>
      </c>
      <c r="H41" s="38" t="str">
        <f t="shared" si="0"/>
        <v>Yann  Merrick</v>
      </c>
      <c r="I41" s="197" t="str">
        <f t="shared" si="1"/>
        <v>Beaumont</v>
      </c>
      <c r="J41" s="297">
        <v>56</v>
      </c>
      <c r="K41" s="270">
        <v>25.59</v>
      </c>
      <c r="L41" s="162" t="str">
        <f t="shared" si="3"/>
        <v xml:space="preserve"> </v>
      </c>
      <c r="M41" s="163" t="str">
        <f t="shared" si="4"/>
        <v xml:space="preserve"> </v>
      </c>
      <c r="N41" s="164" t="str">
        <f t="shared" si="5"/>
        <v xml:space="preserve"> </v>
      </c>
      <c r="O41" s="237"/>
      <c r="P41" s="351"/>
      <c r="Q41" s="223"/>
      <c r="R41" s="223"/>
      <c r="S41" s="223"/>
      <c r="T41" s="73"/>
      <c r="U41" s="236">
        <v>1</v>
      </c>
      <c r="V41" s="67" t="str">
        <f t="shared" si="13"/>
        <v>Yann  Merrick</v>
      </c>
      <c r="W41" s="192" t="str">
        <f t="shared" si="14"/>
        <v>Beaumont</v>
      </c>
      <c r="X41" s="68">
        <f t="shared" si="15"/>
        <v>56</v>
      </c>
      <c r="Y41" s="403"/>
      <c r="Z41" s="230"/>
      <c r="AA41" s="230"/>
      <c r="AB41" s="230"/>
    </row>
    <row r="42" spans="1:29" ht="9.9499999999999993" customHeight="1" thickBot="1" x14ac:dyDescent="0.3">
      <c r="A42" s="344"/>
      <c r="B42" s="48">
        <v>8</v>
      </c>
      <c r="C42" s="99" t="s">
        <v>16</v>
      </c>
      <c r="D42" s="284">
        <v>23.8</v>
      </c>
      <c r="E42" s="349"/>
      <c r="G42" s="30">
        <v>8</v>
      </c>
      <c r="H42" s="39" t="str">
        <f t="shared" si="0"/>
        <v/>
      </c>
      <c r="I42" s="198" t="str">
        <f t="shared" si="1"/>
        <v/>
      </c>
      <c r="J42" s="298"/>
      <c r="K42" s="274"/>
      <c r="L42" s="165" t="str">
        <f t="shared" si="3"/>
        <v/>
      </c>
      <c r="M42" s="166" t="str">
        <f t="shared" si="4"/>
        <v/>
      </c>
      <c r="N42" s="167" t="str">
        <f t="shared" si="5"/>
        <v/>
      </c>
      <c r="O42" s="238"/>
      <c r="P42" s="352"/>
      <c r="Q42" s="223"/>
      <c r="R42" s="223"/>
      <c r="S42" s="223"/>
      <c r="T42" s="73"/>
      <c r="U42" s="243">
        <v>8</v>
      </c>
      <c r="V42" s="69" t="str">
        <f t="shared" si="13"/>
        <v/>
      </c>
      <c r="W42" s="193" t="str">
        <f t="shared" si="14"/>
        <v/>
      </c>
      <c r="X42" s="70" t="str">
        <f t="shared" si="15"/>
        <v/>
      </c>
      <c r="Y42" s="403"/>
      <c r="Z42" s="230"/>
      <c r="AA42" s="230"/>
      <c r="AB42" s="230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A33:A42"/>
    <mergeCell ref="B33:B34"/>
    <mergeCell ref="E35:E42"/>
    <mergeCell ref="P35:P42"/>
    <mergeCell ref="Z36:AB36"/>
    <mergeCell ref="C39:D39"/>
  </mergeCells>
  <conditionalFormatting sqref="O3:O10">
    <cfRule type="cellIs" dxfId="107" priority="13" operator="between">
      <formula>2.9</formula>
      <formula>3.1</formula>
    </cfRule>
    <cfRule type="cellIs" dxfId="106" priority="14" operator="between">
      <formula>1.9</formula>
      <formula>2.1</formula>
    </cfRule>
    <cfRule type="cellIs" dxfId="105" priority="15" operator="between">
      <formula>0.9</formula>
      <formula>1.1</formula>
    </cfRule>
  </conditionalFormatting>
  <conditionalFormatting sqref="O11:O18">
    <cfRule type="cellIs" dxfId="104" priority="10" operator="between">
      <formula>2.9</formula>
      <formula>3.1</formula>
    </cfRule>
    <cfRule type="cellIs" dxfId="103" priority="11" operator="between">
      <formula>1.9</formula>
      <formula>2.1</formula>
    </cfRule>
    <cfRule type="cellIs" dxfId="102" priority="12" operator="between">
      <formula>0.9</formula>
      <formula>1.1</formula>
    </cfRule>
  </conditionalFormatting>
  <conditionalFormatting sqref="O19:O26">
    <cfRule type="cellIs" dxfId="101" priority="7" operator="between">
      <formula>2.9</formula>
      <formula>3.1</formula>
    </cfRule>
    <cfRule type="cellIs" dxfId="100" priority="8" operator="between">
      <formula>1.9</formula>
      <formula>2.1</formula>
    </cfRule>
    <cfRule type="cellIs" dxfId="99" priority="9" operator="between">
      <formula>0.9</formula>
      <formula>1.1</formula>
    </cfRule>
  </conditionalFormatting>
  <conditionalFormatting sqref="O27:O34">
    <cfRule type="cellIs" dxfId="98" priority="4" operator="between">
      <formula>2.9</formula>
      <formula>3.1</formula>
    </cfRule>
    <cfRule type="cellIs" dxfId="97" priority="5" operator="between">
      <formula>1.9</formula>
      <formula>2.1</formula>
    </cfRule>
    <cfRule type="cellIs" dxfId="96" priority="6" operator="between">
      <formula>0.9</formula>
      <formula>1.1</formula>
    </cfRule>
  </conditionalFormatting>
  <conditionalFormatting sqref="O35:O42">
    <cfRule type="cellIs" dxfId="95" priority="1" operator="between">
      <formula>2.9</formula>
      <formula>3.1</formula>
    </cfRule>
    <cfRule type="cellIs" dxfId="94" priority="2" operator="between">
      <formula>1.9</formula>
      <formula>2.1</formula>
    </cfRule>
    <cfRule type="cellIs" dxfId="93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opLeftCell="A3" zoomScaleNormal="100" workbookViewId="0">
      <selection activeCell="M38" sqref="M3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55" customWidth="1"/>
    <col min="3" max="3" width="6.7109375" style="255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55" customWidth="1"/>
    <col min="11" max="11" width="10.28515625" style="255" customWidth="1"/>
    <col min="12" max="13" width="6.7109375" style="255" customWidth="1"/>
    <col min="14" max="15" width="5.85546875" style="255" customWidth="1"/>
    <col min="16" max="16" width="8.42578125" style="255" customWidth="1"/>
    <col min="17" max="19" width="4.7109375" style="255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55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55" customWidth="1"/>
    <col min="29" max="16384" width="9.140625" style="6"/>
  </cols>
  <sheetData>
    <row r="1" spans="1:28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</row>
    <row r="2" spans="1:28" ht="9.9499999999999993" customHeight="1" thickBot="1" x14ac:dyDescent="0.3">
      <c r="A2" s="403"/>
      <c r="B2" s="404"/>
      <c r="C2" s="405" t="s">
        <v>42</v>
      </c>
      <c r="D2" s="406"/>
      <c r="E2" s="411" t="s">
        <v>2</v>
      </c>
      <c r="F2" s="411"/>
      <c r="G2" s="412"/>
      <c r="H2" s="79" t="s">
        <v>1</v>
      </c>
      <c r="I2" s="79" t="s">
        <v>39</v>
      </c>
      <c r="J2" s="74" t="s">
        <v>8</v>
      </c>
      <c r="K2" s="74" t="s">
        <v>40</v>
      </c>
      <c r="L2" s="168" t="s">
        <v>15</v>
      </c>
      <c r="M2" s="158" t="s">
        <v>17</v>
      </c>
      <c r="N2" s="157" t="s">
        <v>16</v>
      </c>
      <c r="O2" s="75" t="s">
        <v>5</v>
      </c>
      <c r="P2" s="76" t="s">
        <v>10</v>
      </c>
      <c r="Q2" s="261"/>
      <c r="R2" s="261"/>
      <c r="S2" s="261"/>
      <c r="T2" s="413"/>
      <c r="U2" s="414" t="s">
        <v>12</v>
      </c>
      <c r="V2" s="415"/>
      <c r="W2" s="415"/>
      <c r="X2" s="416"/>
      <c r="Y2" s="403"/>
      <c r="Z2" s="353" t="s">
        <v>13</v>
      </c>
      <c r="AA2" s="354"/>
      <c r="AB2" s="355"/>
    </row>
    <row r="3" spans="1:28" ht="9.9499999999999993" customHeight="1" thickBot="1" x14ac:dyDescent="0.3">
      <c r="A3" s="403"/>
      <c r="B3" s="404"/>
      <c r="C3" s="407"/>
      <c r="D3" s="408"/>
      <c r="E3" s="358" t="s">
        <v>3</v>
      </c>
      <c r="F3" s="359"/>
      <c r="G3" s="360"/>
      <c r="H3" s="42" t="str">
        <f t="shared" ref="H3:H42" si="0">IFERROR(VLOOKUP($J3,$Z$2:$AB$34,2,0),"")</f>
        <v xml:space="preserve">Tom  Redfern </v>
      </c>
      <c r="I3" s="42" t="str">
        <f t="shared" ref="I3:I42" si="1">IFERROR(VLOOKUP($J3,$Z$2:$AB$34,3,0),"")</f>
        <v>Hitchin Boys School</v>
      </c>
      <c r="J3" s="267">
        <v>222</v>
      </c>
      <c r="K3" s="268">
        <v>38.799999999999997</v>
      </c>
      <c r="L3" s="159" t="str">
        <f>IF($K3=$D$40,"Equal",IF($K3&lt;$D$40,IF($K3&gt;0,"NEW","" )," "))</f>
        <v xml:space="preserve"> </v>
      </c>
      <c r="M3" s="160" t="str">
        <f>IF($K3&lt;=$D$41,IF($K3&gt;0,"YES","" )," ")</f>
        <v xml:space="preserve"> </v>
      </c>
      <c r="N3" s="161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1</v>
      </c>
      <c r="Q3" s="53">
        <f>IF(K3&gt;0,IF(O3=1,K3,IF(S3&lt;9-COUNTIF($O$3:$O$34,1),K3,"no")),"No Runner")</f>
        <v>38.799999999999997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413"/>
      <c r="U3" s="417"/>
      <c r="V3" s="418"/>
      <c r="W3" s="418"/>
      <c r="X3" s="419"/>
      <c r="Y3" s="403"/>
      <c r="Z3" s="276">
        <v>7</v>
      </c>
      <c r="AA3" s="277" t="s">
        <v>158</v>
      </c>
      <c r="AB3" s="278" t="s">
        <v>94</v>
      </c>
    </row>
    <row r="4" spans="1:28" ht="9.9499999999999993" customHeight="1" x14ac:dyDescent="0.25">
      <c r="A4" s="403"/>
      <c r="B4" s="404"/>
      <c r="C4" s="407"/>
      <c r="D4" s="408"/>
      <c r="E4" s="361"/>
      <c r="F4" s="362"/>
      <c r="G4" s="363"/>
      <c r="H4" s="11" t="str">
        <f t="shared" si="0"/>
        <v xml:space="preserve">Lewis  Price </v>
      </c>
      <c r="I4" s="11" t="str">
        <f t="shared" si="1"/>
        <v>Hitchin Boys School</v>
      </c>
      <c r="J4" s="269">
        <v>220</v>
      </c>
      <c r="K4" s="270">
        <v>39.4</v>
      </c>
      <c r="L4" s="162" t="str">
        <f t="shared" ref="L4:L42" si="3">IF($K4=$D$40,"Equal",IF($K4&lt;$D$40,IF($K4&gt;0,"NEW","" )," "))</f>
        <v xml:space="preserve"> </v>
      </c>
      <c r="M4" s="163" t="str">
        <f t="shared" ref="M4:M42" si="4">IF($K4&lt;=$D$41,IF($K4&gt;0,"YES","" )," ")</f>
        <v xml:space="preserve"> </v>
      </c>
      <c r="N4" s="164" t="str">
        <f t="shared" ref="N4:N42" si="5">IF($K4&lt;=$D$42,IF($K4&gt;0,"YES","" )," ")</f>
        <v xml:space="preserve"> </v>
      </c>
      <c r="O4" s="257">
        <f t="shared" ref="O4:O10" si="6">IF(K4&gt;0,RANK(K4,$K$3:$K$10,1),"No Runner")</f>
        <v>2</v>
      </c>
      <c r="P4" s="58">
        <f>IF(K4&gt;0,IF(Q4="no","No",RANK(Q4,$Q$3:$Q$34,1)+COUNTIF($Q$3:Q4,Q4)-1),"No Runner")</f>
        <v>2</v>
      </c>
      <c r="Q4" s="58">
        <f t="shared" ref="Q4:Q34" si="7">IF(K4&gt;0,IF(O4=1,K4,IF(S4&lt;9-COUNTIF($O$3:$O$34,1),K4,"no")),"No Runner")</f>
        <v>39.4</v>
      </c>
      <c r="R4" s="58">
        <f t="shared" ref="R4:R34" si="8">IF(K4&gt;0,IF(O4=1,"First",K4),"No Runner")</f>
        <v>39.4</v>
      </c>
      <c r="S4" s="58">
        <f t="shared" si="2"/>
        <v>1</v>
      </c>
      <c r="T4" s="413"/>
      <c r="U4" s="420" t="s">
        <v>20</v>
      </c>
      <c r="V4" s="421"/>
      <c r="W4" s="421"/>
      <c r="X4" s="422"/>
      <c r="Y4" s="403"/>
      <c r="Z4" s="276">
        <v>37</v>
      </c>
      <c r="AA4" s="277" t="s">
        <v>159</v>
      </c>
      <c r="AB4" s="278" t="s">
        <v>96</v>
      </c>
    </row>
    <row r="5" spans="1:28" ht="9.9499999999999993" customHeight="1" x14ac:dyDescent="0.25">
      <c r="A5" s="403"/>
      <c r="B5" s="404"/>
      <c r="C5" s="407"/>
      <c r="D5" s="408"/>
      <c r="E5" s="361"/>
      <c r="F5" s="362"/>
      <c r="G5" s="363"/>
      <c r="H5" s="11" t="str">
        <f t="shared" si="0"/>
        <v>Sam Philpot</v>
      </c>
      <c r="I5" s="11" t="str">
        <f t="shared" si="1"/>
        <v>Sandringham</v>
      </c>
      <c r="J5" s="269">
        <v>443</v>
      </c>
      <c r="K5" s="270">
        <v>40.6</v>
      </c>
      <c r="L5" s="162" t="str">
        <f t="shared" si="3"/>
        <v xml:space="preserve"> </v>
      </c>
      <c r="M5" s="163" t="str">
        <f t="shared" si="4"/>
        <v xml:space="preserve"> </v>
      </c>
      <c r="N5" s="164" t="str">
        <f t="shared" si="5"/>
        <v xml:space="preserve"> </v>
      </c>
      <c r="O5" s="257">
        <f t="shared" si="6"/>
        <v>3</v>
      </c>
      <c r="P5" s="58">
        <f>IF(K5&gt;0,IF(Q5="no","No",RANK(Q5,$Q$3:$Q$34,1)+COUNTIF($Q$3:Q5,Q5)-1),"No Runner")</f>
        <v>4</v>
      </c>
      <c r="Q5" s="58">
        <f t="shared" si="7"/>
        <v>40.6</v>
      </c>
      <c r="R5" s="58">
        <f t="shared" si="8"/>
        <v>40.6</v>
      </c>
      <c r="S5" s="58">
        <f t="shared" si="2"/>
        <v>2</v>
      </c>
      <c r="T5" s="413"/>
      <c r="U5" s="370"/>
      <c r="V5" s="371"/>
      <c r="W5" s="371"/>
      <c r="X5" s="372"/>
      <c r="Y5" s="403"/>
      <c r="Z5" s="276">
        <v>125</v>
      </c>
      <c r="AA5" s="277" t="s">
        <v>160</v>
      </c>
      <c r="AB5" s="278" t="s">
        <v>161</v>
      </c>
    </row>
    <row r="6" spans="1:28" ht="9.9499999999999993" customHeight="1" x14ac:dyDescent="0.25">
      <c r="A6" s="403"/>
      <c r="B6" s="404"/>
      <c r="C6" s="407"/>
      <c r="D6" s="408"/>
      <c r="E6" s="361"/>
      <c r="F6" s="362"/>
      <c r="G6" s="363"/>
      <c r="H6" s="11" t="str">
        <f t="shared" si="0"/>
        <v>Cem Omer</v>
      </c>
      <c r="I6" s="11" t="str">
        <f t="shared" si="1"/>
        <v>Chancellor's</v>
      </c>
      <c r="J6" s="269">
        <v>150</v>
      </c>
      <c r="K6" s="270">
        <v>41</v>
      </c>
      <c r="L6" s="162" t="str">
        <f t="shared" si="3"/>
        <v xml:space="preserve"> </v>
      </c>
      <c r="M6" s="163" t="str">
        <f t="shared" si="4"/>
        <v xml:space="preserve"> </v>
      </c>
      <c r="N6" s="164" t="str">
        <f t="shared" si="5"/>
        <v xml:space="preserve"> </v>
      </c>
      <c r="O6" s="257">
        <f t="shared" si="6"/>
        <v>4</v>
      </c>
      <c r="P6" s="58">
        <f>IF(K6&gt;0,IF(Q6="no","No",RANK(Q6,$Q$3:$Q$34,1)+COUNTIF($Q$3:Q6,Q6)-1),"No Runner")</f>
        <v>5</v>
      </c>
      <c r="Q6" s="58">
        <f t="shared" si="7"/>
        <v>41</v>
      </c>
      <c r="R6" s="58">
        <f t="shared" si="8"/>
        <v>41</v>
      </c>
      <c r="S6" s="58">
        <f t="shared" si="2"/>
        <v>3</v>
      </c>
      <c r="T6" s="413"/>
      <c r="U6" s="373"/>
      <c r="V6" s="374"/>
      <c r="W6" s="374"/>
      <c r="X6" s="375"/>
      <c r="Y6" s="403"/>
      <c r="Z6" s="276">
        <v>150</v>
      </c>
      <c r="AA6" s="277" t="s">
        <v>162</v>
      </c>
      <c r="AB6" s="278" t="s">
        <v>101</v>
      </c>
    </row>
    <row r="7" spans="1:28" ht="9.9499999999999993" customHeight="1" x14ac:dyDescent="0.25">
      <c r="A7" s="403"/>
      <c r="B7" s="404"/>
      <c r="C7" s="407"/>
      <c r="D7" s="408"/>
      <c r="E7" s="361"/>
      <c r="F7" s="362"/>
      <c r="G7" s="363"/>
      <c r="H7" s="11" t="str">
        <f t="shared" si="0"/>
        <v>Ronnie wilton</v>
      </c>
      <c r="I7" s="11" t="str">
        <f t="shared" si="1"/>
        <v>Samuel Ryder Academy</v>
      </c>
      <c r="J7" s="269">
        <v>410</v>
      </c>
      <c r="K7" s="270">
        <v>41.5</v>
      </c>
      <c r="L7" s="162" t="str">
        <f t="shared" si="3"/>
        <v xml:space="preserve"> </v>
      </c>
      <c r="M7" s="163" t="str">
        <f t="shared" si="4"/>
        <v xml:space="preserve"> </v>
      </c>
      <c r="N7" s="164" t="str">
        <f t="shared" si="5"/>
        <v xml:space="preserve"> </v>
      </c>
      <c r="O7" s="257">
        <f t="shared" si="6"/>
        <v>5</v>
      </c>
      <c r="P7" s="58">
        <f>IF(K7&gt;0,IF(Q7="no","No",RANK(Q7,$Q$3:$Q$34,1)+COUNTIF($Q$3:Q7,Q7)-1),"No Runner")</f>
        <v>6</v>
      </c>
      <c r="Q7" s="58">
        <f t="shared" si="7"/>
        <v>41.5</v>
      </c>
      <c r="R7" s="58">
        <f t="shared" si="8"/>
        <v>41.5</v>
      </c>
      <c r="S7" s="58">
        <f t="shared" si="2"/>
        <v>5</v>
      </c>
      <c r="T7" s="413"/>
      <c r="U7" s="367" t="s">
        <v>62</v>
      </c>
      <c r="V7" s="368"/>
      <c r="W7" s="368"/>
      <c r="X7" s="369"/>
      <c r="Y7" s="403"/>
      <c r="Z7" s="276">
        <v>220</v>
      </c>
      <c r="AA7" s="277" t="s">
        <v>163</v>
      </c>
      <c r="AB7" s="278" t="s">
        <v>48</v>
      </c>
    </row>
    <row r="8" spans="1:28" ht="9.9499999999999993" customHeight="1" x14ac:dyDescent="0.25">
      <c r="A8" s="403"/>
      <c r="B8" s="404"/>
      <c r="C8" s="407"/>
      <c r="D8" s="408"/>
      <c r="E8" s="361"/>
      <c r="F8" s="362"/>
      <c r="G8" s="363"/>
      <c r="H8" s="11" t="str">
        <f t="shared" si="0"/>
        <v>Harry Murphy</v>
      </c>
      <c r="I8" s="11" t="str">
        <f t="shared" si="1"/>
        <v>Sandringham</v>
      </c>
      <c r="J8" s="269">
        <v>439</v>
      </c>
      <c r="K8" s="270">
        <v>41.8</v>
      </c>
      <c r="L8" s="162" t="str">
        <f t="shared" si="3"/>
        <v xml:space="preserve"> </v>
      </c>
      <c r="M8" s="163" t="str">
        <f t="shared" si="4"/>
        <v xml:space="preserve"> </v>
      </c>
      <c r="N8" s="164" t="str">
        <f t="shared" si="5"/>
        <v xml:space="preserve"> </v>
      </c>
      <c r="O8" s="257">
        <f t="shared" si="6"/>
        <v>6</v>
      </c>
      <c r="P8" s="58">
        <f>IF(K8&gt;0,IF(Q8="no","No",RANK(Q8,$Q$3:$Q$34,1)+COUNTIF($Q$3:Q8,Q8)-1),"No Runner")</f>
        <v>8</v>
      </c>
      <c r="Q8" s="58">
        <f t="shared" si="7"/>
        <v>41.8</v>
      </c>
      <c r="R8" s="58">
        <f t="shared" si="8"/>
        <v>41.8</v>
      </c>
      <c r="S8" s="58">
        <f t="shared" si="2"/>
        <v>6</v>
      </c>
      <c r="T8" s="413"/>
      <c r="U8" s="370"/>
      <c r="V8" s="371"/>
      <c r="W8" s="371"/>
      <c r="X8" s="372"/>
      <c r="Y8" s="403"/>
      <c r="Z8" s="276">
        <v>221</v>
      </c>
      <c r="AA8" s="277" t="s">
        <v>164</v>
      </c>
      <c r="AB8" s="278" t="s">
        <v>48</v>
      </c>
    </row>
    <row r="9" spans="1:28" ht="9.9499999999999993" customHeight="1" x14ac:dyDescent="0.25">
      <c r="A9" s="403"/>
      <c r="B9" s="404"/>
      <c r="C9" s="407"/>
      <c r="D9" s="408"/>
      <c r="E9" s="361"/>
      <c r="F9" s="362"/>
      <c r="G9" s="363"/>
      <c r="H9" s="10" t="str">
        <f t="shared" si="0"/>
        <v/>
      </c>
      <c r="I9" s="10" t="str">
        <f t="shared" si="1"/>
        <v/>
      </c>
      <c r="J9" s="269"/>
      <c r="K9" s="270"/>
      <c r="L9" s="162" t="str">
        <f t="shared" si="3"/>
        <v/>
      </c>
      <c r="M9" s="163" t="str">
        <f t="shared" si="4"/>
        <v/>
      </c>
      <c r="N9" s="164" t="str">
        <f t="shared" si="5"/>
        <v/>
      </c>
      <c r="O9" s="257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413"/>
      <c r="U9" s="373"/>
      <c r="V9" s="374"/>
      <c r="W9" s="374"/>
      <c r="X9" s="375"/>
      <c r="Y9" s="403"/>
      <c r="Z9" s="276">
        <v>222</v>
      </c>
      <c r="AA9" s="277" t="s">
        <v>165</v>
      </c>
      <c r="AB9" s="278" t="s">
        <v>48</v>
      </c>
    </row>
    <row r="10" spans="1:28" ht="9.9499999999999993" customHeight="1" thickBot="1" x14ac:dyDescent="0.3">
      <c r="A10" s="403"/>
      <c r="B10" s="404"/>
      <c r="C10" s="407"/>
      <c r="D10" s="408"/>
      <c r="E10" s="364"/>
      <c r="F10" s="365"/>
      <c r="G10" s="366"/>
      <c r="H10" s="16" t="str">
        <f t="shared" si="0"/>
        <v/>
      </c>
      <c r="I10" s="16" t="str">
        <f t="shared" si="1"/>
        <v/>
      </c>
      <c r="J10" s="294"/>
      <c r="K10" s="274"/>
      <c r="L10" s="165" t="str">
        <f t="shared" si="3"/>
        <v/>
      </c>
      <c r="M10" s="166" t="str">
        <f t="shared" si="4"/>
        <v/>
      </c>
      <c r="N10" s="167" t="str">
        <f t="shared" si="5"/>
        <v/>
      </c>
      <c r="O10" s="259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413"/>
      <c r="U10" s="367" t="s">
        <v>61</v>
      </c>
      <c r="V10" s="368"/>
      <c r="W10" s="368"/>
      <c r="X10" s="369"/>
      <c r="Y10" s="403"/>
      <c r="Z10" s="276">
        <v>265</v>
      </c>
      <c r="AA10" s="277" t="s">
        <v>166</v>
      </c>
      <c r="AB10" s="278" t="s">
        <v>108</v>
      </c>
    </row>
    <row r="11" spans="1:28" ht="9.9499999999999993" customHeight="1" x14ac:dyDescent="0.25">
      <c r="A11" s="403"/>
      <c r="B11" s="404"/>
      <c r="C11" s="407"/>
      <c r="D11" s="408"/>
      <c r="E11" s="358" t="s">
        <v>4</v>
      </c>
      <c r="F11" s="359"/>
      <c r="G11" s="360"/>
      <c r="H11" s="14" t="str">
        <f t="shared" si="0"/>
        <v>Jonathan May</v>
      </c>
      <c r="I11" s="14" t="str">
        <f t="shared" si="1"/>
        <v xml:space="preserve">St Clement Danes </v>
      </c>
      <c r="J11" s="295">
        <v>549</v>
      </c>
      <c r="K11" s="268">
        <v>39.799999999999997</v>
      </c>
      <c r="L11" s="159" t="str">
        <f t="shared" si="3"/>
        <v xml:space="preserve"> </v>
      </c>
      <c r="M11" s="160" t="str">
        <f t="shared" si="4"/>
        <v xml:space="preserve"> </v>
      </c>
      <c r="N11" s="161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3</v>
      </c>
      <c r="Q11" s="53">
        <f t="shared" si="7"/>
        <v>39.799999999999997</v>
      </c>
      <c r="R11" s="53" t="str">
        <f t="shared" si="8"/>
        <v>First</v>
      </c>
      <c r="S11" s="53" t="str">
        <f t="shared" si="2"/>
        <v/>
      </c>
      <c r="T11" s="413"/>
      <c r="U11" s="370"/>
      <c r="V11" s="371"/>
      <c r="W11" s="371"/>
      <c r="X11" s="372"/>
      <c r="Y11" s="403"/>
      <c r="Z11" s="276">
        <v>338</v>
      </c>
      <c r="AA11" s="277" t="s">
        <v>167</v>
      </c>
      <c r="AB11" s="278" t="s">
        <v>56</v>
      </c>
    </row>
    <row r="12" spans="1:28" ht="9.9499999999999993" customHeight="1" x14ac:dyDescent="0.25">
      <c r="A12" s="403"/>
      <c r="B12" s="404"/>
      <c r="C12" s="407"/>
      <c r="D12" s="408"/>
      <c r="E12" s="361"/>
      <c r="F12" s="362"/>
      <c r="G12" s="363"/>
      <c r="H12" s="11" t="str">
        <f t="shared" si="0"/>
        <v>Tristan Lee</v>
      </c>
      <c r="I12" s="11" t="str">
        <f t="shared" si="1"/>
        <v>St. Michael's Catholic High School (8)</v>
      </c>
      <c r="J12" s="269">
        <v>614</v>
      </c>
      <c r="K12" s="270">
        <v>41.5</v>
      </c>
      <c r="L12" s="162" t="str">
        <f t="shared" si="3"/>
        <v xml:space="preserve"> </v>
      </c>
      <c r="M12" s="163" t="str">
        <f t="shared" si="4"/>
        <v xml:space="preserve"> </v>
      </c>
      <c r="N12" s="164" t="str">
        <f t="shared" si="5"/>
        <v xml:space="preserve"> </v>
      </c>
      <c r="O12" s="257">
        <f t="shared" ref="O12:O18" si="9">IF(K12&gt;0,RANK(K12,$K$11:$K$18,1),"No Runner")</f>
        <v>2</v>
      </c>
      <c r="P12" s="58">
        <f>IF(K12&gt;0,IF(Q12="no","No",RANK(Q12,$Q$3:$Q$34,1)+COUNTIF($Q$3:Q12,Q12)-1),"No Runner")</f>
        <v>7</v>
      </c>
      <c r="Q12" s="58">
        <f t="shared" si="7"/>
        <v>41.5</v>
      </c>
      <c r="R12" s="58">
        <f t="shared" si="8"/>
        <v>41.5</v>
      </c>
      <c r="S12" s="58">
        <f t="shared" si="2"/>
        <v>5</v>
      </c>
      <c r="T12" s="413"/>
      <c r="U12" s="373"/>
      <c r="V12" s="374"/>
      <c r="W12" s="374"/>
      <c r="X12" s="375"/>
      <c r="Y12" s="403"/>
      <c r="Z12" s="276">
        <v>410</v>
      </c>
      <c r="AA12" s="277" t="s">
        <v>168</v>
      </c>
      <c r="AB12" s="278" t="s">
        <v>116</v>
      </c>
    </row>
    <row r="13" spans="1:28" ht="9.9499999999999993" customHeight="1" x14ac:dyDescent="0.25">
      <c r="A13" s="403"/>
      <c r="B13" s="404"/>
      <c r="C13" s="407"/>
      <c r="D13" s="408"/>
      <c r="E13" s="361"/>
      <c r="F13" s="362"/>
      <c r="G13" s="363"/>
      <c r="H13" s="11" t="str">
        <f t="shared" si="0"/>
        <v>Edward  Starkins</v>
      </c>
      <c r="I13" s="11" t="str">
        <f t="shared" si="1"/>
        <v>The Sele School</v>
      </c>
      <c r="J13" s="269">
        <v>726</v>
      </c>
      <c r="K13" s="270">
        <v>42.4</v>
      </c>
      <c r="L13" s="162" t="str">
        <f t="shared" si="3"/>
        <v xml:space="preserve"> </v>
      </c>
      <c r="M13" s="163" t="str">
        <f t="shared" si="4"/>
        <v xml:space="preserve"> </v>
      </c>
      <c r="N13" s="164" t="str">
        <f t="shared" si="5"/>
        <v xml:space="preserve"> </v>
      </c>
      <c r="O13" s="257">
        <f t="shared" si="9"/>
        <v>3</v>
      </c>
      <c r="P13" s="58" t="str">
        <f>IF(K13&gt;0,IF(Q13="no","No",RANK(Q13,$Q$3:$Q$34,1)+COUNTIF($Q$3:Q13,Q13)-1),"No Runner")</f>
        <v>No</v>
      </c>
      <c r="Q13" s="58" t="str">
        <f t="shared" si="7"/>
        <v>no</v>
      </c>
      <c r="R13" s="58">
        <f t="shared" si="8"/>
        <v>42.4</v>
      </c>
      <c r="S13" s="58">
        <f t="shared" si="2"/>
        <v>7</v>
      </c>
      <c r="T13" s="413"/>
      <c r="U13" s="367" t="s">
        <v>63</v>
      </c>
      <c r="V13" s="368"/>
      <c r="W13" s="368"/>
      <c r="X13" s="369"/>
      <c r="Y13" s="403"/>
      <c r="Z13" s="276">
        <v>439</v>
      </c>
      <c r="AA13" s="277" t="s">
        <v>169</v>
      </c>
      <c r="AB13" s="278" t="s">
        <v>84</v>
      </c>
    </row>
    <row r="14" spans="1:28" ht="9.9499999999999993" customHeight="1" x14ac:dyDescent="0.25">
      <c r="A14" s="403"/>
      <c r="B14" s="404"/>
      <c r="C14" s="407"/>
      <c r="D14" s="408"/>
      <c r="E14" s="361"/>
      <c r="F14" s="362"/>
      <c r="G14" s="363"/>
      <c r="H14" s="11" t="str">
        <f t="shared" si="0"/>
        <v>Charlie Hillier</v>
      </c>
      <c r="I14" s="11" t="str">
        <f t="shared" si="1"/>
        <v>The Hemel Hempstead School</v>
      </c>
      <c r="J14" s="269">
        <v>690</v>
      </c>
      <c r="K14" s="270">
        <v>42.6</v>
      </c>
      <c r="L14" s="162" t="str">
        <f t="shared" si="3"/>
        <v xml:space="preserve"> </v>
      </c>
      <c r="M14" s="163" t="str">
        <f t="shared" si="4"/>
        <v xml:space="preserve"> </v>
      </c>
      <c r="N14" s="164" t="str">
        <f t="shared" si="5"/>
        <v xml:space="preserve"> </v>
      </c>
      <c r="O14" s="257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42.6</v>
      </c>
      <c r="S14" s="58">
        <f t="shared" si="2"/>
        <v>8</v>
      </c>
      <c r="T14" s="413"/>
      <c r="U14" s="370"/>
      <c r="V14" s="371"/>
      <c r="W14" s="371"/>
      <c r="X14" s="372"/>
      <c r="Y14" s="403"/>
      <c r="Z14" s="276">
        <v>443</v>
      </c>
      <c r="AA14" s="277" t="s">
        <v>170</v>
      </c>
      <c r="AB14" s="278" t="s">
        <v>84</v>
      </c>
    </row>
    <row r="15" spans="1:28" ht="9.9499999999999993" customHeight="1" x14ac:dyDescent="0.25">
      <c r="A15" s="403"/>
      <c r="B15" s="404"/>
      <c r="C15" s="407"/>
      <c r="D15" s="408"/>
      <c r="E15" s="361"/>
      <c r="F15" s="362"/>
      <c r="G15" s="363"/>
      <c r="H15" s="11" t="str">
        <f t="shared" si="0"/>
        <v>Jack Morrissey</v>
      </c>
      <c r="I15" s="11" t="str">
        <f t="shared" si="1"/>
        <v>St Mary's Catholic School</v>
      </c>
      <c r="J15" s="269">
        <v>585</v>
      </c>
      <c r="K15" s="270">
        <v>44.5</v>
      </c>
      <c r="L15" s="162" t="str">
        <f t="shared" si="3"/>
        <v xml:space="preserve"> </v>
      </c>
      <c r="M15" s="163" t="str">
        <f t="shared" si="4"/>
        <v xml:space="preserve"> </v>
      </c>
      <c r="N15" s="164" t="str">
        <f t="shared" si="5"/>
        <v xml:space="preserve"> </v>
      </c>
      <c r="O15" s="257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44.5</v>
      </c>
      <c r="S15" s="58">
        <f t="shared" si="2"/>
        <v>9</v>
      </c>
      <c r="T15" s="413"/>
      <c r="U15" s="373"/>
      <c r="V15" s="374"/>
      <c r="W15" s="374"/>
      <c r="X15" s="375"/>
      <c r="Y15" s="403"/>
      <c r="Z15" s="276">
        <v>522</v>
      </c>
      <c r="AA15" s="277" t="s">
        <v>171</v>
      </c>
      <c r="AB15" s="278" t="s">
        <v>87</v>
      </c>
    </row>
    <row r="16" spans="1:28" ht="9.9499999999999993" customHeight="1" x14ac:dyDescent="0.25">
      <c r="A16" s="403"/>
      <c r="B16" s="404"/>
      <c r="C16" s="407"/>
      <c r="D16" s="408"/>
      <c r="E16" s="361"/>
      <c r="F16" s="362"/>
      <c r="G16" s="363"/>
      <c r="H16" s="13" t="str">
        <f t="shared" si="0"/>
        <v>Daniel Sokunle</v>
      </c>
      <c r="I16" s="13" t="str">
        <f t="shared" si="1"/>
        <v>St Mary's Catholic School</v>
      </c>
      <c r="J16" s="269">
        <v>594</v>
      </c>
      <c r="K16" s="270">
        <v>45.6</v>
      </c>
      <c r="L16" s="162" t="str">
        <f t="shared" si="3"/>
        <v xml:space="preserve"> </v>
      </c>
      <c r="M16" s="163" t="str">
        <f t="shared" si="4"/>
        <v xml:space="preserve"> </v>
      </c>
      <c r="N16" s="164" t="str">
        <f t="shared" si="5"/>
        <v xml:space="preserve"> </v>
      </c>
      <c r="O16" s="257">
        <f t="shared" si="9"/>
        <v>6</v>
      </c>
      <c r="P16" s="58" t="str">
        <f>IF(K16&gt;0,IF(Q16="no","No",RANK(Q16,$Q$3:$Q$34,1)+COUNTIF($Q$3:Q16,Q16)-1),"No Runner")</f>
        <v>No</v>
      </c>
      <c r="Q16" s="58" t="str">
        <f t="shared" si="7"/>
        <v>no</v>
      </c>
      <c r="R16" s="58">
        <f t="shared" si="8"/>
        <v>45.6</v>
      </c>
      <c r="S16" s="58">
        <f t="shared" si="2"/>
        <v>10</v>
      </c>
      <c r="T16" s="413"/>
      <c r="U16" s="367" t="s">
        <v>64</v>
      </c>
      <c r="V16" s="368"/>
      <c r="W16" s="368"/>
      <c r="X16" s="369"/>
      <c r="Y16" s="403"/>
      <c r="Z16" s="276">
        <v>549</v>
      </c>
      <c r="AA16" s="277" t="s">
        <v>172</v>
      </c>
      <c r="AB16" s="278" t="s">
        <v>123</v>
      </c>
    </row>
    <row r="17" spans="1:28" ht="9.9499999999999993" customHeight="1" x14ac:dyDescent="0.25">
      <c r="A17" s="403"/>
      <c r="B17" s="404"/>
      <c r="C17" s="407"/>
      <c r="D17" s="408"/>
      <c r="E17" s="361"/>
      <c r="F17" s="362"/>
      <c r="G17" s="363"/>
      <c r="H17" s="5" t="str">
        <f t="shared" si="0"/>
        <v/>
      </c>
      <c r="I17" s="8" t="str">
        <f t="shared" si="1"/>
        <v/>
      </c>
      <c r="J17" s="271"/>
      <c r="K17" s="270"/>
      <c r="L17" s="162" t="str">
        <f t="shared" si="3"/>
        <v/>
      </c>
      <c r="M17" s="163" t="str">
        <f t="shared" si="4"/>
        <v/>
      </c>
      <c r="N17" s="164" t="str">
        <f t="shared" si="5"/>
        <v/>
      </c>
      <c r="O17" s="257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413"/>
      <c r="U17" s="370"/>
      <c r="V17" s="371"/>
      <c r="W17" s="371"/>
      <c r="X17" s="372"/>
      <c r="Y17" s="403"/>
      <c r="Z17" s="276">
        <v>580</v>
      </c>
      <c r="AA17" s="277" t="s">
        <v>55</v>
      </c>
      <c r="AB17" s="278" t="s">
        <v>88</v>
      </c>
    </row>
    <row r="18" spans="1:28" ht="9.9499999999999993" customHeight="1" thickBot="1" x14ac:dyDescent="0.3">
      <c r="A18" s="403"/>
      <c r="B18" s="404"/>
      <c r="C18" s="407"/>
      <c r="D18" s="408"/>
      <c r="E18" s="364"/>
      <c r="F18" s="365"/>
      <c r="G18" s="366"/>
      <c r="H18" s="7" t="str">
        <f t="shared" si="0"/>
        <v/>
      </c>
      <c r="I18" s="9" t="str">
        <f t="shared" si="1"/>
        <v/>
      </c>
      <c r="J18" s="285"/>
      <c r="K18" s="274"/>
      <c r="L18" s="165" t="str">
        <f t="shared" si="3"/>
        <v/>
      </c>
      <c r="M18" s="166" t="str">
        <f t="shared" si="4"/>
        <v/>
      </c>
      <c r="N18" s="167" t="str">
        <f t="shared" si="5"/>
        <v/>
      </c>
      <c r="O18" s="259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413"/>
      <c r="U18" s="373"/>
      <c r="V18" s="374"/>
      <c r="W18" s="374"/>
      <c r="X18" s="375"/>
      <c r="Y18" s="403"/>
      <c r="Z18" s="276">
        <v>585</v>
      </c>
      <c r="AA18" s="277" t="s">
        <v>173</v>
      </c>
      <c r="AB18" s="278" t="s">
        <v>126</v>
      </c>
    </row>
    <row r="19" spans="1:28" ht="9.9499999999999993" customHeight="1" x14ac:dyDescent="0.25">
      <c r="A19" s="403"/>
      <c r="B19" s="404"/>
      <c r="C19" s="407"/>
      <c r="D19" s="408"/>
      <c r="E19" s="358" t="s">
        <v>6</v>
      </c>
      <c r="F19" s="359"/>
      <c r="G19" s="360"/>
      <c r="H19" s="15" t="str">
        <f t="shared" si="0"/>
        <v/>
      </c>
      <c r="I19" s="15" t="str">
        <f t="shared" si="1"/>
        <v/>
      </c>
      <c r="J19" s="295"/>
      <c r="K19" s="268"/>
      <c r="L19" s="159" t="str">
        <f t="shared" si="3"/>
        <v/>
      </c>
      <c r="M19" s="160" t="str">
        <f t="shared" si="4"/>
        <v/>
      </c>
      <c r="N19" s="161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413"/>
      <c r="U19" s="367" t="s">
        <v>65</v>
      </c>
      <c r="V19" s="368"/>
      <c r="W19" s="368"/>
      <c r="X19" s="369"/>
      <c r="Y19" s="403"/>
      <c r="Z19" s="276">
        <v>594</v>
      </c>
      <c r="AA19" s="277" t="s">
        <v>150</v>
      </c>
      <c r="AB19" s="278" t="s">
        <v>126</v>
      </c>
    </row>
    <row r="20" spans="1:28" ht="9.9499999999999993" customHeight="1" x14ac:dyDescent="0.25">
      <c r="A20" s="403"/>
      <c r="B20" s="404"/>
      <c r="C20" s="407"/>
      <c r="D20" s="408"/>
      <c r="E20" s="361"/>
      <c r="F20" s="362"/>
      <c r="G20" s="363"/>
      <c r="H20" s="11" t="str">
        <f t="shared" si="0"/>
        <v/>
      </c>
      <c r="I20" s="11" t="str">
        <f t="shared" si="1"/>
        <v/>
      </c>
      <c r="J20" s="269"/>
      <c r="K20" s="270"/>
      <c r="L20" s="162" t="str">
        <f t="shared" si="3"/>
        <v/>
      </c>
      <c r="M20" s="163" t="str">
        <f t="shared" si="4"/>
        <v/>
      </c>
      <c r="N20" s="164" t="str">
        <f t="shared" si="5"/>
        <v/>
      </c>
      <c r="O20" s="257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413"/>
      <c r="U20" s="370"/>
      <c r="V20" s="371"/>
      <c r="W20" s="371"/>
      <c r="X20" s="372"/>
      <c r="Y20" s="403"/>
      <c r="Z20" s="276">
        <v>614</v>
      </c>
      <c r="AA20" s="277" t="s">
        <v>51</v>
      </c>
      <c r="AB20" s="278" t="s">
        <v>152</v>
      </c>
    </row>
    <row r="21" spans="1:28" ht="9.9499999999999993" customHeight="1" x14ac:dyDescent="0.25">
      <c r="A21" s="403"/>
      <c r="B21" s="404"/>
      <c r="C21" s="407"/>
      <c r="D21" s="408"/>
      <c r="E21" s="361"/>
      <c r="F21" s="362"/>
      <c r="G21" s="363"/>
      <c r="H21" s="10" t="str">
        <f t="shared" si="0"/>
        <v/>
      </c>
      <c r="I21" s="10" t="str">
        <f t="shared" si="1"/>
        <v/>
      </c>
      <c r="J21" s="269"/>
      <c r="K21" s="270"/>
      <c r="L21" s="162" t="str">
        <f t="shared" si="3"/>
        <v/>
      </c>
      <c r="M21" s="163" t="str">
        <f t="shared" si="4"/>
        <v/>
      </c>
      <c r="N21" s="164" t="str">
        <f t="shared" si="5"/>
        <v/>
      </c>
      <c r="O21" s="257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413"/>
      <c r="U21" s="373"/>
      <c r="V21" s="374"/>
      <c r="W21" s="374"/>
      <c r="X21" s="375"/>
      <c r="Y21" s="403"/>
      <c r="Z21" s="276">
        <v>670</v>
      </c>
      <c r="AA21" s="277" t="s">
        <v>174</v>
      </c>
      <c r="AB21" s="278" t="s">
        <v>43</v>
      </c>
    </row>
    <row r="22" spans="1:28" ht="9.9499999999999993" customHeight="1" x14ac:dyDescent="0.25">
      <c r="A22" s="403"/>
      <c r="B22" s="404"/>
      <c r="C22" s="407"/>
      <c r="D22" s="408"/>
      <c r="E22" s="361"/>
      <c r="F22" s="362"/>
      <c r="G22" s="363"/>
      <c r="H22" s="10" t="str">
        <f t="shared" si="0"/>
        <v/>
      </c>
      <c r="I22" s="10" t="str">
        <f t="shared" si="1"/>
        <v/>
      </c>
      <c r="J22" s="269"/>
      <c r="K22" s="270"/>
      <c r="L22" s="162" t="str">
        <f t="shared" si="3"/>
        <v/>
      </c>
      <c r="M22" s="163" t="str">
        <f t="shared" si="4"/>
        <v/>
      </c>
      <c r="N22" s="164" t="str">
        <f t="shared" si="5"/>
        <v/>
      </c>
      <c r="O22" s="257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413"/>
      <c r="U22" s="376"/>
      <c r="V22" s="377"/>
      <c r="W22" s="377"/>
      <c r="X22" s="378"/>
      <c r="Y22" s="403"/>
      <c r="Z22" s="276">
        <v>690</v>
      </c>
      <c r="AA22" s="277" t="s">
        <v>175</v>
      </c>
      <c r="AB22" s="278" t="s">
        <v>53</v>
      </c>
    </row>
    <row r="23" spans="1:28" ht="9.9499999999999993" customHeight="1" x14ac:dyDescent="0.25">
      <c r="A23" s="403"/>
      <c r="B23" s="404"/>
      <c r="C23" s="407"/>
      <c r="D23" s="408"/>
      <c r="E23" s="361"/>
      <c r="F23" s="362"/>
      <c r="G23" s="363"/>
      <c r="H23" s="11" t="str">
        <f t="shared" si="0"/>
        <v/>
      </c>
      <c r="I23" s="11" t="str">
        <f t="shared" si="1"/>
        <v/>
      </c>
      <c r="J23" s="269"/>
      <c r="K23" s="270"/>
      <c r="L23" s="162" t="str">
        <f t="shared" si="3"/>
        <v/>
      </c>
      <c r="M23" s="163" t="str">
        <f t="shared" si="4"/>
        <v/>
      </c>
      <c r="N23" s="164" t="str">
        <f t="shared" si="5"/>
        <v/>
      </c>
      <c r="O23" s="257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413"/>
      <c r="U23" s="379"/>
      <c r="V23" s="380"/>
      <c r="W23" s="380"/>
      <c r="X23" s="381"/>
      <c r="Y23" s="403"/>
      <c r="Z23" s="276">
        <v>726</v>
      </c>
      <c r="AA23" s="277" t="s">
        <v>176</v>
      </c>
      <c r="AB23" s="278" t="s">
        <v>177</v>
      </c>
    </row>
    <row r="24" spans="1:28" ht="9.9499999999999993" customHeight="1" x14ac:dyDescent="0.25">
      <c r="A24" s="403"/>
      <c r="B24" s="404"/>
      <c r="C24" s="407"/>
      <c r="D24" s="408"/>
      <c r="E24" s="361"/>
      <c r="F24" s="362"/>
      <c r="G24" s="363"/>
      <c r="H24" s="11" t="str">
        <f t="shared" si="0"/>
        <v/>
      </c>
      <c r="I24" s="11" t="str">
        <f t="shared" si="1"/>
        <v/>
      </c>
      <c r="J24" s="269"/>
      <c r="K24" s="270"/>
      <c r="L24" s="162" t="str">
        <f t="shared" si="3"/>
        <v/>
      </c>
      <c r="M24" s="163" t="str">
        <f t="shared" si="4"/>
        <v/>
      </c>
      <c r="N24" s="164" t="str">
        <f t="shared" si="5"/>
        <v/>
      </c>
      <c r="O24" s="257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413"/>
      <c r="U24" s="382"/>
      <c r="V24" s="383"/>
      <c r="W24" s="383"/>
      <c r="X24" s="384"/>
      <c r="Y24" s="403"/>
      <c r="Z24" s="276"/>
      <c r="AA24" s="277"/>
      <c r="AB24" s="278"/>
    </row>
    <row r="25" spans="1:28" ht="9.9499999999999993" customHeight="1" x14ac:dyDescent="0.25">
      <c r="A25" s="403"/>
      <c r="B25" s="404"/>
      <c r="C25" s="407"/>
      <c r="D25" s="408"/>
      <c r="E25" s="361"/>
      <c r="F25" s="362"/>
      <c r="G25" s="363"/>
      <c r="H25" s="5" t="str">
        <f t="shared" si="0"/>
        <v/>
      </c>
      <c r="I25" s="8" t="str">
        <f t="shared" si="1"/>
        <v/>
      </c>
      <c r="J25" s="271"/>
      <c r="K25" s="270"/>
      <c r="L25" s="162" t="str">
        <f t="shared" si="3"/>
        <v/>
      </c>
      <c r="M25" s="163" t="str">
        <f t="shared" si="4"/>
        <v/>
      </c>
      <c r="N25" s="164" t="str">
        <f t="shared" si="5"/>
        <v/>
      </c>
      <c r="O25" s="257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413"/>
      <c r="U25" s="376"/>
      <c r="V25" s="377"/>
      <c r="W25" s="377"/>
      <c r="X25" s="378"/>
      <c r="Y25" s="403"/>
      <c r="Z25" s="276"/>
      <c r="AA25" s="277"/>
      <c r="AB25" s="278"/>
    </row>
    <row r="26" spans="1:28" ht="9.9499999999999993" customHeight="1" thickBot="1" x14ac:dyDescent="0.3">
      <c r="A26" s="403"/>
      <c r="B26" s="404"/>
      <c r="C26" s="407"/>
      <c r="D26" s="408"/>
      <c r="E26" s="364"/>
      <c r="F26" s="365"/>
      <c r="G26" s="366"/>
      <c r="H26" s="7" t="str">
        <f t="shared" si="0"/>
        <v/>
      </c>
      <c r="I26" s="9" t="str">
        <f t="shared" si="1"/>
        <v/>
      </c>
      <c r="J26" s="285"/>
      <c r="K26" s="274"/>
      <c r="L26" s="165" t="str">
        <f t="shared" si="3"/>
        <v/>
      </c>
      <c r="M26" s="166" t="str">
        <f t="shared" si="4"/>
        <v/>
      </c>
      <c r="N26" s="167" t="str">
        <f t="shared" si="5"/>
        <v/>
      </c>
      <c r="O26" s="259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413"/>
      <c r="U26" s="379"/>
      <c r="V26" s="380"/>
      <c r="W26" s="380"/>
      <c r="X26" s="381"/>
      <c r="Y26" s="403"/>
      <c r="Z26" s="276"/>
      <c r="AA26" s="277"/>
      <c r="AB26" s="278"/>
    </row>
    <row r="27" spans="1:28" ht="9.9499999999999993" customHeight="1" x14ac:dyDescent="0.25">
      <c r="A27" s="403"/>
      <c r="B27" s="404"/>
      <c r="C27" s="407"/>
      <c r="D27" s="408"/>
      <c r="E27" s="385" t="s">
        <v>9</v>
      </c>
      <c r="F27" s="386"/>
      <c r="G27" s="387"/>
      <c r="H27" s="17" t="str">
        <f t="shared" si="0"/>
        <v/>
      </c>
      <c r="I27" s="17" t="str">
        <f t="shared" si="1"/>
        <v/>
      </c>
      <c r="J27" s="295"/>
      <c r="K27" s="268"/>
      <c r="L27" s="159" t="str">
        <f t="shared" si="3"/>
        <v/>
      </c>
      <c r="M27" s="160" t="str">
        <f t="shared" si="4"/>
        <v/>
      </c>
      <c r="N27" s="161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413"/>
      <c r="U27" s="382"/>
      <c r="V27" s="383"/>
      <c r="W27" s="383"/>
      <c r="X27" s="384"/>
      <c r="Y27" s="403"/>
      <c r="Z27" s="276"/>
      <c r="AA27" s="277"/>
      <c r="AB27" s="278"/>
    </row>
    <row r="28" spans="1:28" ht="9.9499999999999993" customHeight="1" x14ac:dyDescent="0.25">
      <c r="A28" s="403"/>
      <c r="B28" s="404"/>
      <c r="C28" s="407"/>
      <c r="D28" s="408"/>
      <c r="E28" s="388"/>
      <c r="F28" s="389"/>
      <c r="G28" s="390"/>
      <c r="H28" s="18" t="str">
        <f t="shared" si="0"/>
        <v/>
      </c>
      <c r="I28" s="18" t="str">
        <f t="shared" si="1"/>
        <v/>
      </c>
      <c r="J28" s="269"/>
      <c r="K28" s="270"/>
      <c r="L28" s="162" t="str">
        <f t="shared" si="3"/>
        <v/>
      </c>
      <c r="M28" s="163" t="str">
        <f t="shared" si="4"/>
        <v/>
      </c>
      <c r="N28" s="164" t="str">
        <f t="shared" si="5"/>
        <v/>
      </c>
      <c r="O28" s="258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413"/>
      <c r="U28" s="376"/>
      <c r="V28" s="377"/>
      <c r="W28" s="377"/>
      <c r="X28" s="378"/>
      <c r="Y28" s="403"/>
      <c r="Z28" s="276"/>
      <c r="AA28" s="277"/>
      <c r="AB28" s="278"/>
    </row>
    <row r="29" spans="1:28" ht="9.9499999999999993" customHeight="1" x14ac:dyDescent="0.25">
      <c r="A29" s="403"/>
      <c r="B29" s="404"/>
      <c r="C29" s="407"/>
      <c r="D29" s="408"/>
      <c r="E29" s="388"/>
      <c r="F29" s="389"/>
      <c r="G29" s="390"/>
      <c r="H29" s="19" t="str">
        <f t="shared" si="0"/>
        <v/>
      </c>
      <c r="I29" s="19" t="str">
        <f t="shared" si="1"/>
        <v/>
      </c>
      <c r="J29" s="269"/>
      <c r="K29" s="270"/>
      <c r="L29" s="162" t="str">
        <f t="shared" si="3"/>
        <v/>
      </c>
      <c r="M29" s="163" t="str">
        <f t="shared" si="4"/>
        <v/>
      </c>
      <c r="N29" s="164" t="str">
        <f t="shared" si="5"/>
        <v/>
      </c>
      <c r="O29" s="258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413"/>
      <c r="U29" s="379"/>
      <c r="V29" s="380"/>
      <c r="W29" s="380"/>
      <c r="X29" s="381"/>
      <c r="Y29" s="403"/>
      <c r="Z29" s="276"/>
      <c r="AA29" s="277"/>
      <c r="AB29" s="278"/>
    </row>
    <row r="30" spans="1:28" ht="9.9499999999999993" customHeight="1" thickBot="1" x14ac:dyDescent="0.3">
      <c r="A30" s="403"/>
      <c r="B30" s="404"/>
      <c r="C30" s="407"/>
      <c r="D30" s="408"/>
      <c r="E30" s="388"/>
      <c r="F30" s="389"/>
      <c r="G30" s="390"/>
      <c r="H30" s="18" t="str">
        <f t="shared" si="0"/>
        <v/>
      </c>
      <c r="I30" s="18" t="str">
        <f t="shared" si="1"/>
        <v/>
      </c>
      <c r="J30" s="269"/>
      <c r="K30" s="270"/>
      <c r="L30" s="162" t="str">
        <f t="shared" si="3"/>
        <v/>
      </c>
      <c r="M30" s="163" t="str">
        <f t="shared" si="4"/>
        <v/>
      </c>
      <c r="N30" s="164" t="str">
        <f t="shared" si="5"/>
        <v/>
      </c>
      <c r="O30" s="258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413"/>
      <c r="U30" s="394"/>
      <c r="V30" s="395"/>
      <c r="W30" s="395"/>
      <c r="X30" s="396"/>
      <c r="Y30" s="403"/>
      <c r="Z30" s="276"/>
      <c r="AA30" s="277"/>
      <c r="AB30" s="278"/>
    </row>
    <row r="31" spans="1:28" ht="9.9499999999999993" customHeight="1" thickBot="1" x14ac:dyDescent="0.3">
      <c r="A31" s="403"/>
      <c r="B31" s="404"/>
      <c r="C31" s="407"/>
      <c r="D31" s="408"/>
      <c r="E31" s="388"/>
      <c r="F31" s="389"/>
      <c r="G31" s="390"/>
      <c r="H31" s="18" t="str">
        <f t="shared" si="0"/>
        <v/>
      </c>
      <c r="I31" s="18" t="str">
        <f t="shared" si="1"/>
        <v/>
      </c>
      <c r="J31" s="269"/>
      <c r="K31" s="270"/>
      <c r="L31" s="162" t="str">
        <f t="shared" si="3"/>
        <v/>
      </c>
      <c r="M31" s="163" t="str">
        <f t="shared" si="4"/>
        <v/>
      </c>
      <c r="N31" s="164" t="str">
        <f t="shared" si="5"/>
        <v/>
      </c>
      <c r="O31" s="258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413"/>
      <c r="U31" s="45"/>
      <c r="V31" s="45"/>
      <c r="W31" s="45"/>
      <c r="Y31" s="403"/>
      <c r="Z31" s="276"/>
      <c r="AA31" s="277"/>
      <c r="AB31" s="278"/>
    </row>
    <row r="32" spans="1:28" ht="9.9499999999999993" customHeight="1" thickBot="1" x14ac:dyDescent="0.3">
      <c r="A32" s="403"/>
      <c r="B32" s="404"/>
      <c r="C32" s="407"/>
      <c r="D32" s="408"/>
      <c r="E32" s="388"/>
      <c r="F32" s="389"/>
      <c r="G32" s="390"/>
      <c r="H32" s="18" t="str">
        <f t="shared" si="0"/>
        <v/>
      </c>
      <c r="I32" s="18" t="str">
        <f t="shared" si="1"/>
        <v/>
      </c>
      <c r="J32" s="269"/>
      <c r="K32" s="270"/>
      <c r="L32" s="162" t="str">
        <f t="shared" si="3"/>
        <v/>
      </c>
      <c r="M32" s="163" t="str">
        <f t="shared" si="4"/>
        <v/>
      </c>
      <c r="N32" s="164" t="str">
        <f t="shared" si="5"/>
        <v/>
      </c>
      <c r="O32" s="258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413"/>
      <c r="U32" s="397" t="str">
        <f>C2&amp;" Finalists"</f>
        <v>300m Finalists</v>
      </c>
      <c r="V32" s="398"/>
      <c r="W32" s="398"/>
      <c r="X32" s="399"/>
      <c r="Y32" s="403"/>
      <c r="Z32" s="276"/>
      <c r="AA32" s="277"/>
      <c r="AB32" s="278"/>
    </row>
    <row r="33" spans="1:29" ht="9.9499999999999993" customHeight="1" x14ac:dyDescent="0.25">
      <c r="A33" s="344"/>
      <c r="B33" s="345" t="s">
        <v>11</v>
      </c>
      <c r="C33" s="407"/>
      <c r="D33" s="408"/>
      <c r="E33" s="388"/>
      <c r="F33" s="389"/>
      <c r="G33" s="390"/>
      <c r="H33" s="19" t="str">
        <f t="shared" si="0"/>
        <v/>
      </c>
      <c r="I33" s="19" t="str">
        <f t="shared" si="1"/>
        <v/>
      </c>
      <c r="J33" s="269"/>
      <c r="K33" s="270"/>
      <c r="L33" s="162" t="str">
        <f t="shared" si="3"/>
        <v/>
      </c>
      <c r="M33" s="163" t="str">
        <f t="shared" si="4"/>
        <v/>
      </c>
      <c r="N33" s="164" t="str">
        <f t="shared" si="5"/>
        <v/>
      </c>
      <c r="O33" s="258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413"/>
      <c r="U33" s="400"/>
      <c r="V33" s="401"/>
      <c r="W33" s="401"/>
      <c r="X33" s="402"/>
      <c r="Y33" s="403"/>
      <c r="Z33" s="276"/>
      <c r="AA33" s="277"/>
      <c r="AB33" s="278"/>
    </row>
    <row r="34" spans="1:29" ht="9.9499999999999993" customHeight="1" thickBot="1" x14ac:dyDescent="0.3">
      <c r="A34" s="344"/>
      <c r="B34" s="346"/>
      <c r="C34" s="407"/>
      <c r="D34" s="408"/>
      <c r="E34" s="391"/>
      <c r="F34" s="392"/>
      <c r="G34" s="393"/>
      <c r="H34" s="9" t="str">
        <f t="shared" si="0"/>
        <v/>
      </c>
      <c r="I34" s="9" t="str">
        <f t="shared" si="1"/>
        <v/>
      </c>
      <c r="J34" s="285"/>
      <c r="K34" s="274"/>
      <c r="L34" s="165" t="str">
        <f t="shared" si="3"/>
        <v/>
      </c>
      <c r="M34" s="166" t="str">
        <f t="shared" si="4"/>
        <v/>
      </c>
      <c r="N34" s="167" t="str">
        <f t="shared" si="5"/>
        <v/>
      </c>
      <c r="O34" s="260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413"/>
      <c r="U34" s="253" t="s">
        <v>46</v>
      </c>
      <c r="V34" s="67" t="s">
        <v>1</v>
      </c>
      <c r="W34" s="192" t="s">
        <v>39</v>
      </c>
      <c r="X34" s="68" t="s">
        <v>8</v>
      </c>
      <c r="Y34" s="403"/>
      <c r="Z34" s="279"/>
      <c r="AA34" s="280"/>
      <c r="AB34" s="281"/>
    </row>
    <row r="35" spans="1:29" ht="9.9499999999999993" customHeight="1" thickBot="1" x14ac:dyDescent="0.3">
      <c r="A35" s="344"/>
      <c r="B35" s="156">
        <v>1</v>
      </c>
      <c r="C35" s="407"/>
      <c r="D35" s="408"/>
      <c r="E35" s="347" t="str">
        <f>C2&amp;" Final"</f>
        <v>300m Final</v>
      </c>
      <c r="G35" s="49">
        <v>1</v>
      </c>
      <c r="H35" s="50" t="str">
        <f t="shared" si="0"/>
        <v xml:space="preserve">Tom  Redfern </v>
      </c>
      <c r="I35" s="50" t="str">
        <f t="shared" si="1"/>
        <v>Hitchin Boys School</v>
      </c>
      <c r="J35" s="296">
        <v>222</v>
      </c>
      <c r="K35" s="268">
        <v>39.08</v>
      </c>
      <c r="L35" s="159" t="str">
        <f t="shared" si="3"/>
        <v xml:space="preserve"> </v>
      </c>
      <c r="M35" s="160" t="str">
        <f t="shared" si="4"/>
        <v xml:space="preserve"> </v>
      </c>
      <c r="N35" s="161" t="str">
        <f t="shared" si="5"/>
        <v xml:space="preserve"> </v>
      </c>
      <c r="O35" s="66"/>
      <c r="P35" s="350" t="str">
        <f>Entries!$A$1</f>
        <v>U15 Boys</v>
      </c>
      <c r="Q35" s="223"/>
      <c r="R35" s="223"/>
      <c r="S35" s="223"/>
      <c r="T35" s="73"/>
      <c r="U35" s="53">
        <v>4</v>
      </c>
      <c r="V35" s="54" t="str">
        <f>IFERROR(INDEX($H$3:$H$34,MATCH($B35,$P$3:$P$34,0)),"")</f>
        <v xml:space="preserve">Tom  Redfern </v>
      </c>
      <c r="W35" s="82" t="str">
        <f>IFERROR(INDEX($I$3:$I$34,MATCH($B35,$P$3:$P$34,0)),"")</f>
        <v>Hitchin Boys School</v>
      </c>
      <c r="X35" s="51">
        <f>IFERROR(INDEX($J$3:$J$34,MATCH($B35,$P$3:$P$34,0)),"")</f>
        <v>222</v>
      </c>
      <c r="Y35" s="403"/>
      <c r="Z35" s="262"/>
      <c r="AA35" s="262"/>
      <c r="AB35" s="262"/>
    </row>
    <row r="36" spans="1:29" ht="9.9499999999999993" customHeight="1" thickBot="1" x14ac:dyDescent="0.3">
      <c r="A36" s="344"/>
      <c r="B36" s="46">
        <v>2</v>
      </c>
      <c r="C36" s="407"/>
      <c r="D36" s="408"/>
      <c r="E36" s="348"/>
      <c r="G36" s="40">
        <v>2</v>
      </c>
      <c r="H36" s="37" t="str">
        <f t="shared" si="0"/>
        <v>Jonathan May</v>
      </c>
      <c r="I36" s="194" t="str">
        <f t="shared" si="1"/>
        <v xml:space="preserve">St Clement Danes </v>
      </c>
      <c r="J36" s="297">
        <v>549</v>
      </c>
      <c r="K36" s="270">
        <v>40.42</v>
      </c>
      <c r="L36" s="162" t="str">
        <f t="shared" si="3"/>
        <v xml:space="preserve"> </v>
      </c>
      <c r="M36" s="163" t="str">
        <f t="shared" si="4"/>
        <v xml:space="preserve"> </v>
      </c>
      <c r="N36" s="164" t="str">
        <f t="shared" si="5"/>
        <v xml:space="preserve"> </v>
      </c>
      <c r="O36" s="258"/>
      <c r="P36" s="351"/>
      <c r="Q36" s="223"/>
      <c r="R36" s="223"/>
      <c r="S36" s="223"/>
      <c r="T36" s="73"/>
      <c r="U36" s="253">
        <v>5</v>
      </c>
      <c r="V36" s="67" t="str">
        <f t="shared" ref="V36:V42" si="13">IFERROR(INDEX($H$3:$H$34,MATCH($B36,$P$3:$P$34,0)),"")</f>
        <v xml:space="preserve">Lewis  Price </v>
      </c>
      <c r="W36" s="192" t="str">
        <f t="shared" ref="W36:W42" si="14">IFERROR(INDEX($I$3:$I$34,MATCH($B36,$P$3:$P$34,0)),"")</f>
        <v>Hitchin Boys School</v>
      </c>
      <c r="X36" s="68">
        <f>IFERROR(INDEX($J$3:$J$34,MATCH($B36,$P$3:$P$34,0)),"")</f>
        <v>220</v>
      </c>
      <c r="Y36" s="403"/>
      <c r="Z36" s="353" t="s">
        <v>58</v>
      </c>
      <c r="AA36" s="354" t="s">
        <v>57</v>
      </c>
      <c r="AB36" s="355"/>
      <c r="AC36" s="27"/>
    </row>
    <row r="37" spans="1:29" ht="9.9499999999999993" customHeight="1" thickBot="1" x14ac:dyDescent="0.3">
      <c r="A37" s="344"/>
      <c r="B37" s="46">
        <v>3</v>
      </c>
      <c r="C37" s="407"/>
      <c r="D37" s="408"/>
      <c r="E37" s="348"/>
      <c r="G37" s="135">
        <v>3</v>
      </c>
      <c r="H37" s="136" t="str">
        <f t="shared" si="0"/>
        <v>Tristan Lee</v>
      </c>
      <c r="I37" s="195" t="str">
        <f t="shared" si="1"/>
        <v>St. Michael's Catholic High School (8)</v>
      </c>
      <c r="J37" s="297">
        <v>614</v>
      </c>
      <c r="K37" s="270">
        <v>40.590000000000003</v>
      </c>
      <c r="L37" s="162" t="str">
        <f t="shared" si="3"/>
        <v xml:space="preserve"> </v>
      </c>
      <c r="M37" s="163" t="str">
        <f t="shared" si="4"/>
        <v xml:space="preserve"> </v>
      </c>
      <c r="N37" s="164" t="str">
        <f t="shared" si="5"/>
        <v xml:space="preserve"> </v>
      </c>
      <c r="O37" s="258"/>
      <c r="P37" s="351"/>
      <c r="Q37" s="223"/>
      <c r="R37" s="223"/>
      <c r="S37" s="223"/>
      <c r="T37" s="73"/>
      <c r="U37" s="253">
        <v>3</v>
      </c>
      <c r="V37" s="67" t="str">
        <f t="shared" si="13"/>
        <v>Jonathan May</v>
      </c>
      <c r="W37" s="192" t="str">
        <f t="shared" si="14"/>
        <v xml:space="preserve">St Clement Danes </v>
      </c>
      <c r="X37" s="68">
        <f t="shared" ref="X37:X42" si="15">IFERROR(INDEX($J$3:$J$34,MATCH($B37,$P$3:$P$34,0)),"")</f>
        <v>549</v>
      </c>
      <c r="Y37" s="403"/>
      <c r="Z37" s="275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344"/>
      <c r="B38" s="46">
        <v>4</v>
      </c>
      <c r="C38" s="409"/>
      <c r="D38" s="410"/>
      <c r="E38" s="348"/>
      <c r="G38" s="137">
        <v>4</v>
      </c>
      <c r="H38" s="138" t="str">
        <f t="shared" si="0"/>
        <v xml:space="preserve">Lewis  Price </v>
      </c>
      <c r="I38" s="196" t="str">
        <f t="shared" si="1"/>
        <v>Hitchin Boys School</v>
      </c>
      <c r="J38" s="297">
        <v>220</v>
      </c>
      <c r="K38" s="270">
        <v>40.78</v>
      </c>
      <c r="L38" s="162" t="str">
        <f t="shared" si="3"/>
        <v xml:space="preserve"> </v>
      </c>
      <c r="M38" s="163" t="str">
        <f t="shared" si="4"/>
        <v xml:space="preserve"> </v>
      </c>
      <c r="N38" s="164" t="str">
        <f t="shared" si="5"/>
        <v xml:space="preserve"> </v>
      </c>
      <c r="O38" s="258"/>
      <c r="P38" s="351"/>
      <c r="Q38" s="223"/>
      <c r="R38" s="223"/>
      <c r="S38" s="223"/>
      <c r="T38" s="73"/>
      <c r="U38" s="253">
        <v>6</v>
      </c>
      <c r="V38" s="67" t="str">
        <f t="shared" si="13"/>
        <v>Sam Philpot</v>
      </c>
      <c r="W38" s="192" t="str">
        <f t="shared" si="14"/>
        <v>Sandringham</v>
      </c>
      <c r="X38" s="68">
        <f t="shared" si="15"/>
        <v>443</v>
      </c>
      <c r="Y38" s="403"/>
      <c r="Z38" s="254"/>
      <c r="AA38" s="69" t="str">
        <f>IFERROR(VLOOKUP($Z37,Entries!$H$2:$K$999,2,0),"")</f>
        <v/>
      </c>
      <c r="AB38" s="193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344"/>
      <c r="B39" s="46">
        <v>5</v>
      </c>
      <c r="C39" s="356" t="s">
        <v>18</v>
      </c>
      <c r="D39" s="357"/>
      <c r="E39" s="348"/>
      <c r="G39" s="29">
        <v>5</v>
      </c>
      <c r="H39" s="38" t="str">
        <f t="shared" si="0"/>
        <v>Sam Philpot</v>
      </c>
      <c r="I39" s="197" t="str">
        <f t="shared" si="1"/>
        <v>Sandringham</v>
      </c>
      <c r="J39" s="297">
        <v>443</v>
      </c>
      <c r="K39" s="270">
        <v>41.11</v>
      </c>
      <c r="L39" s="162" t="str">
        <f t="shared" si="3"/>
        <v xml:space="preserve"> </v>
      </c>
      <c r="M39" s="163" t="str">
        <f t="shared" si="4"/>
        <v xml:space="preserve"> </v>
      </c>
      <c r="N39" s="164" t="str">
        <f t="shared" si="5"/>
        <v xml:space="preserve"> </v>
      </c>
      <c r="O39" s="258"/>
      <c r="P39" s="351"/>
      <c r="Q39" s="223"/>
      <c r="R39" s="223"/>
      <c r="S39" s="223"/>
      <c r="T39" s="73"/>
      <c r="U39" s="253">
        <v>2</v>
      </c>
      <c r="V39" s="67" t="str">
        <f t="shared" si="13"/>
        <v>Cem Omer</v>
      </c>
      <c r="W39" s="192" t="str">
        <f t="shared" si="14"/>
        <v>Chancellor's</v>
      </c>
      <c r="X39" s="68">
        <f t="shared" si="15"/>
        <v>150</v>
      </c>
      <c r="Y39" s="403"/>
      <c r="Z39" s="256"/>
      <c r="AA39" s="256"/>
      <c r="AB39" s="256"/>
      <c r="AC39" s="256"/>
    </row>
    <row r="40" spans="1:29" ht="9.9499999999999993" customHeight="1" x14ac:dyDescent="0.25">
      <c r="A40" s="344"/>
      <c r="B40" s="46">
        <v>6</v>
      </c>
      <c r="C40" s="97" t="s">
        <v>15</v>
      </c>
      <c r="D40" s="282">
        <v>35.6</v>
      </c>
      <c r="E40" s="348"/>
      <c r="G40" s="29">
        <v>6</v>
      </c>
      <c r="H40" s="38" t="str">
        <f t="shared" si="0"/>
        <v>Cem Omer</v>
      </c>
      <c r="I40" s="197" t="str">
        <f t="shared" si="1"/>
        <v>Chancellor's</v>
      </c>
      <c r="J40" s="297">
        <v>150</v>
      </c>
      <c r="K40" s="270">
        <v>41.95</v>
      </c>
      <c r="L40" s="162" t="str">
        <f t="shared" si="3"/>
        <v xml:space="preserve"> </v>
      </c>
      <c r="M40" s="163" t="str">
        <f t="shared" si="4"/>
        <v xml:space="preserve"> </v>
      </c>
      <c r="N40" s="164" t="str">
        <f t="shared" si="5"/>
        <v xml:space="preserve"> </v>
      </c>
      <c r="O40" s="258"/>
      <c r="P40" s="351"/>
      <c r="Q40" s="223"/>
      <c r="R40" s="223"/>
      <c r="S40" s="223"/>
      <c r="T40" s="73"/>
      <c r="U40" s="253">
        <v>7</v>
      </c>
      <c r="V40" s="67" t="str">
        <f t="shared" si="13"/>
        <v>Ronnie wilton</v>
      </c>
      <c r="W40" s="192" t="str">
        <f t="shared" si="14"/>
        <v>Samuel Ryder Academy</v>
      </c>
      <c r="X40" s="68">
        <f t="shared" si="15"/>
        <v>410</v>
      </c>
      <c r="Y40" s="403"/>
      <c r="Z40" s="256"/>
      <c r="AA40" s="256"/>
      <c r="AB40" s="256"/>
    </row>
    <row r="41" spans="1:29" ht="9.9499999999999993" customHeight="1" x14ac:dyDescent="0.25">
      <c r="A41" s="344"/>
      <c r="B41" s="46">
        <v>7</v>
      </c>
      <c r="C41" s="98" t="s">
        <v>17</v>
      </c>
      <c r="D41" s="283">
        <v>36.799999999999997</v>
      </c>
      <c r="E41" s="348"/>
      <c r="G41" s="29">
        <v>7</v>
      </c>
      <c r="H41" s="38" t="str">
        <f t="shared" si="0"/>
        <v>Harry Murphy</v>
      </c>
      <c r="I41" s="197" t="str">
        <f t="shared" si="1"/>
        <v>Sandringham</v>
      </c>
      <c r="J41" s="297">
        <v>439</v>
      </c>
      <c r="K41" s="270">
        <v>43.09</v>
      </c>
      <c r="L41" s="162" t="str">
        <f t="shared" si="3"/>
        <v xml:space="preserve"> </v>
      </c>
      <c r="M41" s="163" t="str">
        <f t="shared" si="4"/>
        <v xml:space="preserve"> </v>
      </c>
      <c r="N41" s="164" t="str">
        <f t="shared" si="5"/>
        <v xml:space="preserve"> </v>
      </c>
      <c r="O41" s="258"/>
      <c r="P41" s="351"/>
      <c r="Q41" s="223"/>
      <c r="R41" s="223"/>
      <c r="S41" s="223"/>
      <c r="T41" s="73"/>
      <c r="U41" s="253">
        <v>1</v>
      </c>
      <c r="V41" s="67" t="str">
        <f t="shared" si="13"/>
        <v>Tristan Lee</v>
      </c>
      <c r="W41" s="192" t="str">
        <f t="shared" si="14"/>
        <v>St. Michael's Catholic High School (8)</v>
      </c>
      <c r="X41" s="68">
        <f t="shared" si="15"/>
        <v>614</v>
      </c>
      <c r="Y41" s="403"/>
      <c r="Z41" s="256"/>
      <c r="AA41" s="256"/>
      <c r="AB41" s="256"/>
    </row>
    <row r="42" spans="1:29" ht="9.9499999999999993" customHeight="1" thickBot="1" x14ac:dyDescent="0.3">
      <c r="A42" s="344"/>
      <c r="B42" s="48">
        <v>8</v>
      </c>
      <c r="C42" s="99" t="s">
        <v>16</v>
      </c>
      <c r="D42" s="284">
        <v>38</v>
      </c>
      <c r="E42" s="349"/>
      <c r="G42" s="30">
        <v>8</v>
      </c>
      <c r="H42" s="39" t="str">
        <f t="shared" si="0"/>
        <v>Ronnie wilton</v>
      </c>
      <c r="I42" s="198" t="str">
        <f t="shared" si="1"/>
        <v>Samuel Ryder Academy</v>
      </c>
      <c r="J42" s="298">
        <v>410</v>
      </c>
      <c r="K42" s="274">
        <v>43.8</v>
      </c>
      <c r="L42" s="165" t="str">
        <f t="shared" si="3"/>
        <v xml:space="preserve"> </v>
      </c>
      <c r="M42" s="166" t="str">
        <f t="shared" si="4"/>
        <v xml:space="preserve"> </v>
      </c>
      <c r="N42" s="167" t="str">
        <f t="shared" si="5"/>
        <v xml:space="preserve"> </v>
      </c>
      <c r="O42" s="260"/>
      <c r="P42" s="352"/>
      <c r="Q42" s="223"/>
      <c r="R42" s="223"/>
      <c r="S42" s="223"/>
      <c r="T42" s="73"/>
      <c r="U42" s="254">
        <v>8</v>
      </c>
      <c r="V42" s="69" t="str">
        <f t="shared" si="13"/>
        <v>Harry Murphy</v>
      </c>
      <c r="W42" s="193" t="str">
        <f t="shared" si="14"/>
        <v>Sandringham</v>
      </c>
      <c r="X42" s="70">
        <f t="shared" si="15"/>
        <v>439</v>
      </c>
      <c r="Y42" s="403"/>
      <c r="Z42" s="256"/>
      <c r="AA42" s="256"/>
      <c r="AB42" s="256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A33:A42"/>
    <mergeCell ref="B33:B34"/>
    <mergeCell ref="E35:E42"/>
    <mergeCell ref="P35:P42"/>
    <mergeCell ref="Z36:AB36"/>
    <mergeCell ref="C39:D39"/>
  </mergeCells>
  <conditionalFormatting sqref="O3:O10">
    <cfRule type="cellIs" dxfId="92" priority="13" operator="between">
      <formula>2.9</formula>
      <formula>3.1</formula>
    </cfRule>
    <cfRule type="cellIs" dxfId="91" priority="14" operator="between">
      <formula>1.9</formula>
      <formula>2.1</formula>
    </cfRule>
    <cfRule type="cellIs" dxfId="90" priority="15" operator="between">
      <formula>0.9</formula>
      <formula>1.1</formula>
    </cfRule>
  </conditionalFormatting>
  <conditionalFormatting sqref="O11:O18">
    <cfRule type="cellIs" dxfId="89" priority="10" operator="between">
      <formula>2.9</formula>
      <formula>3.1</formula>
    </cfRule>
    <cfRule type="cellIs" dxfId="88" priority="11" operator="between">
      <formula>1.9</formula>
      <formula>2.1</formula>
    </cfRule>
    <cfRule type="cellIs" dxfId="87" priority="12" operator="between">
      <formula>0.9</formula>
      <formula>1.1</formula>
    </cfRule>
  </conditionalFormatting>
  <conditionalFormatting sqref="O19:O26">
    <cfRule type="cellIs" dxfId="86" priority="7" operator="between">
      <formula>2.9</formula>
      <formula>3.1</formula>
    </cfRule>
    <cfRule type="cellIs" dxfId="85" priority="8" operator="between">
      <formula>1.9</formula>
      <formula>2.1</formula>
    </cfRule>
    <cfRule type="cellIs" dxfId="84" priority="9" operator="between">
      <formula>0.9</formula>
      <formula>1.1</formula>
    </cfRule>
  </conditionalFormatting>
  <conditionalFormatting sqref="O27:O34">
    <cfRule type="cellIs" dxfId="83" priority="4" operator="between">
      <formula>2.9</formula>
      <formula>3.1</formula>
    </cfRule>
    <cfRule type="cellIs" dxfId="82" priority="5" operator="between">
      <formula>1.9</formula>
      <formula>2.1</formula>
    </cfRule>
    <cfRule type="cellIs" dxfId="81" priority="6" operator="between">
      <formula>0.9</formula>
      <formula>1.1</formula>
    </cfRule>
  </conditionalFormatting>
  <conditionalFormatting sqref="O35:O42">
    <cfRule type="cellIs" dxfId="80" priority="1" operator="between">
      <formula>2.9</formula>
      <formula>3.1</formula>
    </cfRule>
    <cfRule type="cellIs" dxfId="79" priority="2" operator="between">
      <formula>1.9</formula>
      <formula>2.1</formula>
    </cfRule>
    <cfRule type="cellIs" dxfId="78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1"/>
  <sheetViews>
    <sheetView topLeftCell="A13" zoomScaleNormal="100" workbookViewId="0">
      <selection activeCell="K50" sqref="K50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1" customWidth="1"/>
    <col min="3" max="3" width="6.7109375" style="231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1" customWidth="1"/>
    <col min="11" max="12" width="10.28515625" style="231" customWidth="1"/>
    <col min="13" max="14" width="6.7109375" style="231" customWidth="1"/>
    <col min="15" max="16" width="5.85546875" style="231" customWidth="1"/>
    <col min="17" max="17" width="8.42578125" style="231" customWidth="1"/>
    <col min="18" max="18" width="8.140625" style="231" customWidth="1"/>
    <col min="19" max="19" width="9.42578125" style="231" customWidth="1"/>
    <col min="20" max="20" width="4.7109375" style="231" customWidth="1"/>
    <col min="21" max="21" width="5.140625" style="6" customWidth="1"/>
    <col min="22" max="22" width="6.7109375" style="6" customWidth="1"/>
    <col min="23" max="23" width="13.42578125" style="6" customWidth="1"/>
    <col min="24" max="24" width="18.28515625" style="6" customWidth="1"/>
    <col min="25" max="25" width="6.7109375" style="231" customWidth="1"/>
    <col min="26" max="26" width="4.42578125" style="6" customWidth="1"/>
    <col min="27" max="27" width="5.7109375" style="6" customWidth="1"/>
    <col min="28" max="28" width="15.7109375" style="47" customWidth="1"/>
    <col min="29" max="29" width="20.140625" style="231" customWidth="1"/>
    <col min="30" max="16384" width="9.140625" style="6"/>
  </cols>
  <sheetData>
    <row r="1" spans="1:29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</row>
    <row r="2" spans="1:29" ht="9.9499999999999993" customHeight="1" thickBot="1" x14ac:dyDescent="0.3">
      <c r="A2" s="403"/>
      <c r="B2" s="404"/>
      <c r="C2" s="405" t="s">
        <v>19</v>
      </c>
      <c r="D2" s="406"/>
      <c r="E2" s="411" t="s">
        <v>2</v>
      </c>
      <c r="F2" s="411"/>
      <c r="G2" s="412"/>
      <c r="H2" s="79" t="s">
        <v>1</v>
      </c>
      <c r="I2" s="79" t="s">
        <v>39</v>
      </c>
      <c r="J2" s="74" t="s">
        <v>8</v>
      </c>
      <c r="K2" s="74" t="s">
        <v>40</v>
      </c>
      <c r="L2" s="74" t="s">
        <v>60</v>
      </c>
      <c r="M2" s="168" t="s">
        <v>15</v>
      </c>
      <c r="N2" s="158" t="s">
        <v>17</v>
      </c>
      <c r="O2" s="157" t="s">
        <v>16</v>
      </c>
      <c r="P2" s="75" t="s">
        <v>5</v>
      </c>
      <c r="Q2" s="76" t="s">
        <v>10</v>
      </c>
      <c r="R2" s="239"/>
      <c r="S2" s="239"/>
      <c r="T2" s="239"/>
      <c r="U2" s="413"/>
      <c r="V2" s="414" t="s">
        <v>12</v>
      </c>
      <c r="W2" s="415"/>
      <c r="X2" s="415"/>
      <c r="Y2" s="416"/>
      <c r="Z2" s="403"/>
      <c r="AA2" s="353" t="s">
        <v>13</v>
      </c>
      <c r="AB2" s="354"/>
      <c r="AC2" s="355"/>
    </row>
    <row r="3" spans="1:29" ht="9.9499999999999993" customHeight="1" thickBot="1" x14ac:dyDescent="0.3">
      <c r="A3" s="403"/>
      <c r="B3" s="404"/>
      <c r="C3" s="407"/>
      <c r="D3" s="408"/>
      <c r="E3" s="358" t="s">
        <v>3</v>
      </c>
      <c r="F3" s="359"/>
      <c r="G3" s="360"/>
      <c r="H3" s="42" t="str">
        <f t="shared" ref="H3:H9" si="0">IFERROR(VLOOKUP($J3,$AA$2:$AC$38,2,0),"")</f>
        <v/>
      </c>
      <c r="I3" s="42" t="str">
        <f t="shared" ref="I3:I9" si="1">IFERROR(VLOOKUP($J3,$AA$2:$AC$38,3,0),"")</f>
        <v/>
      </c>
      <c r="J3" s="267"/>
      <c r="K3" s="303"/>
      <c r="L3" s="307"/>
      <c r="M3" s="159" t="str">
        <f>IF($K3=$D$52,"Equal",IF($K3&lt;$D$52,IF($K3&gt;0,"NEW","" )," "))</f>
        <v/>
      </c>
      <c r="N3" s="160" t="str">
        <f>IF($K3&lt;=$D$53,IF($K3&gt;0,"YES","" )," ")</f>
        <v/>
      </c>
      <c r="O3" s="161" t="str">
        <f>IF($K3&lt;=$D$54,IF($K3&gt;0,"YES","" )," ")</f>
        <v/>
      </c>
      <c r="P3" s="52" t="str">
        <f>IF(K3&gt;0,RANK(K3,$K$3:$K$20,1),"No Runner")</f>
        <v>No Runner</v>
      </c>
      <c r="Q3" s="53" t="str">
        <f>IF(K3&gt;0,IF(R3="no","No",RANK(R3,$R$3:$R$38,1)+COUNTIF($R$3:R3,R3)-1),"No Runner")</f>
        <v>No Runner</v>
      </c>
      <c r="R3" s="34" t="str">
        <f>IF(K3&gt;0,IF(P3=1,K3,IF(T3&lt;13-COUNTIF($P$3:$P$38,1),K3,"no")),"No Runner")</f>
        <v>No Runner</v>
      </c>
      <c r="S3" s="34" t="str">
        <f>IF(K3&gt;0,IF(P3=1,"First",K3),"No Runner")</f>
        <v>No Runner</v>
      </c>
      <c r="T3" s="53" t="str">
        <f t="shared" ref="T3:T9" si="2">IF(K3&gt;0,IF(P3=1,"",COUNT($S$3:$S$38)+1-RANK(S3,$S$3:$S$38,0)),"")</f>
        <v/>
      </c>
      <c r="U3" s="413"/>
      <c r="V3" s="417"/>
      <c r="W3" s="418"/>
      <c r="X3" s="418"/>
      <c r="Y3" s="419"/>
      <c r="Z3" s="403"/>
      <c r="AA3" s="276">
        <v>65</v>
      </c>
      <c r="AB3" s="277" t="s">
        <v>178</v>
      </c>
      <c r="AC3" s="278" t="s">
        <v>44</v>
      </c>
    </row>
    <row r="4" spans="1:29" ht="9.9499999999999993" customHeight="1" x14ac:dyDescent="0.25">
      <c r="A4" s="403"/>
      <c r="B4" s="404"/>
      <c r="C4" s="407"/>
      <c r="D4" s="408"/>
      <c r="E4" s="361"/>
      <c r="F4" s="362"/>
      <c r="G4" s="363"/>
      <c r="H4" s="11" t="str">
        <f t="shared" si="0"/>
        <v/>
      </c>
      <c r="I4" s="11" t="str">
        <f t="shared" si="1"/>
        <v/>
      </c>
      <c r="J4" s="269"/>
      <c r="K4" s="304"/>
      <c r="L4" s="308"/>
      <c r="M4" s="162" t="str">
        <f t="shared" ref="M4:M54" si="3">IF($K4=$D$52,"Equal",IF($K4&lt;$D$52,IF($K4&gt;0,"NEW","" )," "))</f>
        <v/>
      </c>
      <c r="N4" s="163" t="str">
        <f t="shared" ref="N4:N54" si="4">IF($K4&lt;=$D$53,IF($K4&gt;0,"YES","" )," ")</f>
        <v/>
      </c>
      <c r="O4" s="164" t="str">
        <f t="shared" ref="O4:O54" si="5">IF($K4&lt;=$D$54,IF($K4&gt;0,"YES","" )," ")</f>
        <v/>
      </c>
      <c r="P4" s="240" t="str">
        <f t="shared" ref="P4:P20" si="6">IF(K4&gt;0,RANK(K4,$K$3:$K$20,1),"No Runner")</f>
        <v>No Runner</v>
      </c>
      <c r="Q4" s="58" t="str">
        <f>IF(K4&gt;0,IF(R4="no","No",RANK(R4,$R$3:$R$38,1)+COUNTIF($R$3:R4,R4)-1),"No Runner")</f>
        <v>No Runner</v>
      </c>
      <c r="R4" s="35" t="str">
        <f t="shared" ref="R4:R38" si="7">IF(K4&gt;0,IF(P4=1,K4,IF(T4&lt;13-COUNTIF($P$3:$P$38,1),K4,"no")),"No Runner")</f>
        <v>No Runner</v>
      </c>
      <c r="S4" s="35" t="str">
        <f t="shared" ref="S4:S38" si="8">IF(K4&gt;0,IF(P4=1,"First",K4),"No Runner")</f>
        <v>No Runner</v>
      </c>
      <c r="T4" s="58" t="str">
        <f t="shared" si="2"/>
        <v/>
      </c>
      <c r="U4" s="413"/>
      <c r="V4" s="420" t="s">
        <v>20</v>
      </c>
      <c r="W4" s="421"/>
      <c r="X4" s="421"/>
      <c r="Y4" s="422"/>
      <c r="Z4" s="403"/>
      <c r="AA4" s="276">
        <v>71</v>
      </c>
      <c r="AB4" s="277" t="s">
        <v>179</v>
      </c>
      <c r="AC4" s="278" t="s">
        <v>44</v>
      </c>
    </row>
    <row r="5" spans="1:29" ht="9.9499999999999993" customHeight="1" x14ac:dyDescent="0.25">
      <c r="A5" s="403"/>
      <c r="B5" s="404"/>
      <c r="C5" s="407"/>
      <c r="D5" s="408"/>
      <c r="E5" s="361"/>
      <c r="F5" s="362"/>
      <c r="G5" s="363"/>
      <c r="H5" s="11" t="str">
        <f t="shared" si="0"/>
        <v/>
      </c>
      <c r="I5" s="11" t="str">
        <f t="shared" si="1"/>
        <v/>
      </c>
      <c r="J5" s="269"/>
      <c r="K5" s="304"/>
      <c r="L5" s="308"/>
      <c r="M5" s="162" t="str">
        <f t="shared" si="3"/>
        <v/>
      </c>
      <c r="N5" s="163" t="str">
        <f t="shared" si="4"/>
        <v/>
      </c>
      <c r="O5" s="164" t="str">
        <f t="shared" si="5"/>
        <v/>
      </c>
      <c r="P5" s="240" t="str">
        <f t="shared" si="6"/>
        <v>No Runner</v>
      </c>
      <c r="Q5" s="58" t="str">
        <f>IF(K5&gt;0,IF(R5="no","No",RANK(R5,$R$3:$R$38,1)+COUNTIF($R$3:R5,R5)-1),"No Runner")</f>
        <v>No Runner</v>
      </c>
      <c r="R5" s="35" t="str">
        <f t="shared" si="7"/>
        <v>No Runner</v>
      </c>
      <c r="S5" s="35" t="str">
        <f t="shared" si="8"/>
        <v>No Runner</v>
      </c>
      <c r="T5" s="58" t="str">
        <f t="shared" si="2"/>
        <v/>
      </c>
      <c r="U5" s="413"/>
      <c r="V5" s="370"/>
      <c r="W5" s="371"/>
      <c r="X5" s="371"/>
      <c r="Y5" s="372"/>
      <c r="Z5" s="403"/>
      <c r="AA5" s="276">
        <v>102</v>
      </c>
      <c r="AB5" s="277" t="s">
        <v>180</v>
      </c>
      <c r="AC5" s="278" t="s">
        <v>76</v>
      </c>
    </row>
    <row r="6" spans="1:29" ht="9.9499999999999993" customHeight="1" x14ac:dyDescent="0.25">
      <c r="A6" s="403"/>
      <c r="B6" s="404"/>
      <c r="C6" s="407"/>
      <c r="D6" s="408"/>
      <c r="E6" s="361"/>
      <c r="F6" s="362"/>
      <c r="G6" s="363"/>
      <c r="H6" s="11" t="str">
        <f t="shared" si="0"/>
        <v/>
      </c>
      <c r="I6" s="11" t="str">
        <f t="shared" si="1"/>
        <v/>
      </c>
      <c r="J6" s="269"/>
      <c r="K6" s="304"/>
      <c r="L6" s="308"/>
      <c r="M6" s="162" t="str">
        <f t="shared" si="3"/>
        <v/>
      </c>
      <c r="N6" s="163" t="str">
        <f t="shared" si="4"/>
        <v/>
      </c>
      <c r="O6" s="164" t="str">
        <f t="shared" si="5"/>
        <v/>
      </c>
      <c r="P6" s="240" t="str">
        <f t="shared" si="6"/>
        <v>No Runner</v>
      </c>
      <c r="Q6" s="58" t="str">
        <f>IF(K6&gt;0,IF(R6="no","No",RANK(R6,$R$3:$R$38,1)+COUNTIF($R$3:R6,R6)-1),"No Runner")</f>
        <v>No Runner</v>
      </c>
      <c r="R6" s="35" t="str">
        <f t="shared" si="7"/>
        <v>No Runner</v>
      </c>
      <c r="S6" s="35" t="str">
        <f t="shared" si="8"/>
        <v>No Runner</v>
      </c>
      <c r="T6" s="58" t="str">
        <f t="shared" si="2"/>
        <v/>
      </c>
      <c r="U6" s="413"/>
      <c r="V6" s="373"/>
      <c r="W6" s="374"/>
      <c r="X6" s="374"/>
      <c r="Y6" s="375"/>
      <c r="Z6" s="403"/>
      <c r="AA6" s="276">
        <v>126</v>
      </c>
      <c r="AB6" s="277" t="s">
        <v>181</v>
      </c>
      <c r="AC6" s="278" t="s">
        <v>161</v>
      </c>
    </row>
    <row r="7" spans="1:29" ht="9.9499999999999993" customHeight="1" x14ac:dyDescent="0.25">
      <c r="A7" s="403"/>
      <c r="B7" s="404"/>
      <c r="C7" s="407"/>
      <c r="D7" s="408"/>
      <c r="E7" s="361"/>
      <c r="F7" s="362"/>
      <c r="G7" s="363"/>
      <c r="H7" s="11" t="str">
        <f t="shared" si="0"/>
        <v/>
      </c>
      <c r="I7" s="11" t="str">
        <f t="shared" si="1"/>
        <v/>
      </c>
      <c r="J7" s="269"/>
      <c r="K7" s="304"/>
      <c r="L7" s="308"/>
      <c r="M7" s="162" t="str">
        <f t="shared" si="3"/>
        <v/>
      </c>
      <c r="N7" s="163" t="str">
        <f t="shared" si="4"/>
        <v/>
      </c>
      <c r="O7" s="164" t="str">
        <f t="shared" si="5"/>
        <v/>
      </c>
      <c r="P7" s="240" t="str">
        <f t="shared" si="6"/>
        <v>No Runner</v>
      </c>
      <c r="Q7" s="58" t="str">
        <f>IF(K7&gt;0,IF(R7="no","No",RANK(R7,$R$3:$R$38,1)+COUNTIF($R$3:R7,R7)-1),"No Runner")</f>
        <v>No Runner</v>
      </c>
      <c r="R7" s="35" t="str">
        <f t="shared" si="7"/>
        <v>No Runner</v>
      </c>
      <c r="S7" s="35" t="str">
        <f t="shared" si="8"/>
        <v>No Runner</v>
      </c>
      <c r="T7" s="58" t="str">
        <f t="shared" si="2"/>
        <v/>
      </c>
      <c r="U7" s="413"/>
      <c r="V7" s="367" t="s">
        <v>62</v>
      </c>
      <c r="W7" s="368"/>
      <c r="X7" s="368"/>
      <c r="Y7" s="369"/>
      <c r="Z7" s="403"/>
      <c r="AA7" s="276">
        <v>149</v>
      </c>
      <c r="AB7" s="277" t="s">
        <v>182</v>
      </c>
      <c r="AC7" s="278" t="s">
        <v>101</v>
      </c>
    </row>
    <row r="8" spans="1:29" ht="9.9499999999999993" customHeight="1" x14ac:dyDescent="0.25">
      <c r="A8" s="403"/>
      <c r="B8" s="404"/>
      <c r="C8" s="407"/>
      <c r="D8" s="408"/>
      <c r="E8" s="361"/>
      <c r="F8" s="362"/>
      <c r="G8" s="363"/>
      <c r="H8" s="11" t="str">
        <f t="shared" si="0"/>
        <v/>
      </c>
      <c r="I8" s="11" t="str">
        <f t="shared" si="1"/>
        <v/>
      </c>
      <c r="J8" s="269"/>
      <c r="K8" s="304"/>
      <c r="L8" s="308"/>
      <c r="M8" s="162" t="str">
        <f t="shared" si="3"/>
        <v/>
      </c>
      <c r="N8" s="163" t="str">
        <f t="shared" si="4"/>
        <v/>
      </c>
      <c r="O8" s="164" t="str">
        <f t="shared" si="5"/>
        <v/>
      </c>
      <c r="P8" s="240" t="str">
        <f t="shared" si="6"/>
        <v>No Runner</v>
      </c>
      <c r="Q8" s="58" t="str">
        <f>IF(K8&gt;0,IF(R8="no","No",RANK(R8,$R$3:$R$38,1)+COUNTIF($R$3:R8,R8)-1),"No Runner")</f>
        <v>No Runner</v>
      </c>
      <c r="R8" s="35" t="str">
        <f t="shared" si="7"/>
        <v>No Runner</v>
      </c>
      <c r="S8" s="35" t="str">
        <f t="shared" si="8"/>
        <v>No Runner</v>
      </c>
      <c r="T8" s="58" t="str">
        <f t="shared" si="2"/>
        <v/>
      </c>
      <c r="U8" s="413"/>
      <c r="V8" s="370"/>
      <c r="W8" s="371"/>
      <c r="X8" s="371"/>
      <c r="Y8" s="372"/>
      <c r="Z8" s="403"/>
      <c r="AA8" s="276">
        <v>151</v>
      </c>
      <c r="AB8" s="277" t="s">
        <v>183</v>
      </c>
      <c r="AC8" s="278" t="s">
        <v>101</v>
      </c>
    </row>
    <row r="9" spans="1:29" ht="9.9499999999999993" customHeight="1" x14ac:dyDescent="0.25">
      <c r="A9" s="403"/>
      <c r="B9" s="404"/>
      <c r="C9" s="407"/>
      <c r="D9" s="408"/>
      <c r="E9" s="361"/>
      <c r="F9" s="362"/>
      <c r="G9" s="363"/>
      <c r="H9" s="10" t="str">
        <f t="shared" si="0"/>
        <v/>
      </c>
      <c r="I9" s="10" t="str">
        <f t="shared" si="1"/>
        <v/>
      </c>
      <c r="J9" s="269"/>
      <c r="K9" s="304"/>
      <c r="L9" s="308"/>
      <c r="M9" s="162" t="str">
        <f t="shared" si="3"/>
        <v/>
      </c>
      <c r="N9" s="163" t="str">
        <f t="shared" si="4"/>
        <v/>
      </c>
      <c r="O9" s="164" t="str">
        <f t="shared" si="5"/>
        <v/>
      </c>
      <c r="P9" s="240" t="str">
        <f t="shared" si="6"/>
        <v>No Runner</v>
      </c>
      <c r="Q9" s="58" t="str">
        <f>IF(K9&gt;0,IF(R9="no","No",RANK(R9,$R$3:$R$38,1)+COUNTIF($R$3:R9,R9)-1),"No Runner")</f>
        <v>No Runner</v>
      </c>
      <c r="R9" s="35" t="str">
        <f t="shared" si="7"/>
        <v>No Runner</v>
      </c>
      <c r="S9" s="35" t="str">
        <f t="shared" si="8"/>
        <v>No Runner</v>
      </c>
      <c r="T9" s="58" t="str">
        <f t="shared" si="2"/>
        <v/>
      </c>
      <c r="U9" s="413"/>
      <c r="V9" s="373"/>
      <c r="W9" s="374"/>
      <c r="X9" s="374"/>
      <c r="Y9" s="375"/>
      <c r="Z9" s="403"/>
      <c r="AA9" s="276">
        <v>188</v>
      </c>
      <c r="AB9" s="277" t="s">
        <v>184</v>
      </c>
      <c r="AC9" s="278" t="s">
        <v>106</v>
      </c>
    </row>
    <row r="10" spans="1:29" ht="9.9499999999999993" customHeight="1" x14ac:dyDescent="0.25">
      <c r="A10" s="403"/>
      <c r="B10" s="404"/>
      <c r="C10" s="407"/>
      <c r="D10" s="408"/>
      <c r="E10" s="361"/>
      <c r="F10" s="362"/>
      <c r="G10" s="363"/>
      <c r="H10" s="245" t="str">
        <f t="shared" ref="H10:H38" si="9">IFERROR(VLOOKUP($J10,$AA$2:$AC$38,2,0),"")</f>
        <v/>
      </c>
      <c r="I10" s="245" t="str">
        <f t="shared" ref="I10:I38" si="10">IFERROR(VLOOKUP($J10,$AA$2:$AC$38,3,0),"")</f>
        <v/>
      </c>
      <c r="J10" s="305"/>
      <c r="K10" s="304"/>
      <c r="L10" s="310"/>
      <c r="M10" s="246" t="str">
        <f t="shared" si="3"/>
        <v/>
      </c>
      <c r="N10" s="247" t="str">
        <f t="shared" si="4"/>
        <v/>
      </c>
      <c r="O10" s="248" t="str">
        <f t="shared" si="5"/>
        <v/>
      </c>
      <c r="P10" s="249" t="str">
        <f t="shared" si="6"/>
        <v>No Runner</v>
      </c>
      <c r="Q10" s="58" t="str">
        <f>IF(K10&gt;0,IF(R10="no","No",RANK(R10,$R$3:$R$38,1)+COUNTIF($R$3:R10,R10)-1),"No Runner")</f>
        <v>No Runner</v>
      </c>
      <c r="R10" s="35" t="str">
        <f t="shared" si="7"/>
        <v>No Runner</v>
      </c>
      <c r="S10" s="35" t="str">
        <f t="shared" ref="S10:S11" si="11">IF(K10&gt;0,IF(P10=1,"First",K10),"No Runner")</f>
        <v>No Runner</v>
      </c>
      <c r="T10" s="58" t="str">
        <f t="shared" ref="T10:T11" si="12">IF(K10&gt;0,IF(P10=1,"",COUNT($S$3:$S$38)+1-RANK(S10,$S$3:$S$38,0)),"")</f>
        <v/>
      </c>
      <c r="U10" s="413"/>
      <c r="V10" s="232"/>
      <c r="W10" s="233"/>
      <c r="X10" s="233"/>
      <c r="Y10" s="234"/>
      <c r="Z10" s="403"/>
      <c r="AA10" s="276">
        <v>282</v>
      </c>
      <c r="AB10" s="277" t="s">
        <v>185</v>
      </c>
      <c r="AC10" s="278" t="s">
        <v>110</v>
      </c>
    </row>
    <row r="11" spans="1:29" ht="9.9499999999999993" customHeight="1" x14ac:dyDescent="0.25">
      <c r="A11" s="403"/>
      <c r="B11" s="404"/>
      <c r="C11" s="407"/>
      <c r="D11" s="408"/>
      <c r="E11" s="361"/>
      <c r="F11" s="362"/>
      <c r="G11" s="363"/>
      <c r="H11" s="245" t="str">
        <f t="shared" si="9"/>
        <v/>
      </c>
      <c r="I11" s="245" t="str">
        <f t="shared" si="10"/>
        <v/>
      </c>
      <c r="J11" s="305"/>
      <c r="K11" s="304"/>
      <c r="L11" s="310"/>
      <c r="M11" s="246" t="str">
        <f t="shared" si="3"/>
        <v/>
      </c>
      <c r="N11" s="247" t="str">
        <f t="shared" si="4"/>
        <v/>
      </c>
      <c r="O11" s="248" t="str">
        <f t="shared" si="5"/>
        <v/>
      </c>
      <c r="P11" s="249" t="str">
        <f t="shared" si="6"/>
        <v>No Runner</v>
      </c>
      <c r="Q11" s="58" t="str">
        <f>IF(K11&gt;0,IF(R11="no","No",RANK(R11,$R$3:$R$38,1)+COUNTIF($R$3:R11,R11)-1),"No Runner")</f>
        <v>No Runner</v>
      </c>
      <c r="R11" s="35" t="str">
        <f t="shared" si="7"/>
        <v>No Runner</v>
      </c>
      <c r="S11" s="35" t="str">
        <f t="shared" si="11"/>
        <v>No Runner</v>
      </c>
      <c r="T11" s="58" t="str">
        <f t="shared" si="12"/>
        <v/>
      </c>
      <c r="U11" s="413"/>
      <c r="V11" s="232"/>
      <c r="W11" s="233"/>
      <c r="X11" s="233"/>
      <c r="Y11" s="234"/>
      <c r="Z11" s="403"/>
      <c r="AA11" s="276">
        <v>417</v>
      </c>
      <c r="AB11" s="277" t="s">
        <v>186</v>
      </c>
      <c r="AC11" s="278" t="s">
        <v>116</v>
      </c>
    </row>
    <row r="12" spans="1:29" ht="9.9499999999999993" customHeight="1" thickBot="1" x14ac:dyDescent="0.3">
      <c r="A12" s="403"/>
      <c r="B12" s="404"/>
      <c r="C12" s="407"/>
      <c r="D12" s="408"/>
      <c r="E12" s="361"/>
      <c r="F12" s="362"/>
      <c r="G12" s="363"/>
      <c r="H12" s="245" t="str">
        <f t="shared" si="9"/>
        <v/>
      </c>
      <c r="I12" s="245" t="str">
        <f t="shared" si="10"/>
        <v/>
      </c>
      <c r="J12" s="305"/>
      <c r="K12" s="304"/>
      <c r="L12" s="310"/>
      <c r="M12" s="246" t="str">
        <f t="shared" si="3"/>
        <v/>
      </c>
      <c r="N12" s="247" t="str">
        <f t="shared" si="4"/>
        <v/>
      </c>
      <c r="O12" s="248" t="str">
        <f t="shared" si="5"/>
        <v/>
      </c>
      <c r="P12" s="249" t="str">
        <f t="shared" si="6"/>
        <v>No Runner</v>
      </c>
      <c r="Q12" s="250" t="str">
        <f>IF(K12&gt;0,IF(R12="no","No",RANK(R12,$R$3:$R$38,1)+COUNTIF($R$3:R12,R12)-1),"No Runner")</f>
        <v>No Runner</v>
      </c>
      <c r="R12" s="35" t="str">
        <f t="shared" si="7"/>
        <v>No Runner</v>
      </c>
      <c r="S12" s="35" t="str">
        <f t="shared" si="8"/>
        <v>No Runner</v>
      </c>
      <c r="T12" s="63" t="str">
        <f t="shared" ref="T12:T23" si="13">IF(K12&gt;0,IF(P12=1,"",COUNT($S$3:$S$38)+1-RANK(S12,$S$3:$S$38,0)),"")</f>
        <v/>
      </c>
      <c r="U12" s="413"/>
      <c r="V12" s="367" t="s">
        <v>61</v>
      </c>
      <c r="W12" s="368"/>
      <c r="X12" s="368"/>
      <c r="Y12" s="369"/>
      <c r="Z12" s="403"/>
      <c r="AA12" s="276">
        <v>437</v>
      </c>
      <c r="AB12" s="277" t="s">
        <v>187</v>
      </c>
      <c r="AC12" s="278" t="s">
        <v>84</v>
      </c>
    </row>
    <row r="13" spans="1:29" ht="9.9499999999999993" customHeight="1" x14ac:dyDescent="0.25">
      <c r="A13" s="403"/>
      <c r="B13" s="404"/>
      <c r="C13" s="407"/>
      <c r="D13" s="408"/>
      <c r="E13" s="423"/>
      <c r="F13" s="424"/>
      <c r="G13" s="425"/>
      <c r="H13" s="245" t="str">
        <f t="shared" si="9"/>
        <v/>
      </c>
      <c r="I13" s="245" t="str">
        <f t="shared" si="10"/>
        <v/>
      </c>
      <c r="J13" s="305"/>
      <c r="K13" s="304"/>
      <c r="L13" s="310"/>
      <c r="M13" s="246" t="str">
        <f t="shared" si="3"/>
        <v/>
      </c>
      <c r="N13" s="247" t="str">
        <f t="shared" si="4"/>
        <v/>
      </c>
      <c r="O13" s="248" t="str">
        <f t="shared" si="5"/>
        <v/>
      </c>
      <c r="P13" s="249" t="str">
        <f t="shared" si="6"/>
        <v>No Runner</v>
      </c>
      <c r="Q13" s="250" t="str">
        <f>IF(K13&gt;0,IF(R13="no","No",RANK(R13,$R$3:$R$38,1)+COUNTIF($R$3:R13,R13)-1),"No Runner")</f>
        <v>No Runner</v>
      </c>
      <c r="R13" s="35" t="str">
        <f t="shared" si="7"/>
        <v>No Runner</v>
      </c>
      <c r="S13" s="35" t="str">
        <f t="shared" si="8"/>
        <v>No Runner</v>
      </c>
      <c r="T13" s="53" t="str">
        <f t="shared" si="13"/>
        <v/>
      </c>
      <c r="U13" s="413"/>
      <c r="V13" s="370"/>
      <c r="W13" s="371"/>
      <c r="X13" s="371"/>
      <c r="Y13" s="372"/>
      <c r="Z13" s="403"/>
      <c r="AA13" s="276">
        <v>440</v>
      </c>
      <c r="AB13" s="277" t="s">
        <v>83</v>
      </c>
      <c r="AC13" s="278" t="s">
        <v>84</v>
      </c>
    </row>
    <row r="14" spans="1:29" ht="9.9499999999999993" customHeight="1" x14ac:dyDescent="0.25">
      <c r="A14" s="403"/>
      <c r="B14" s="404"/>
      <c r="C14" s="407"/>
      <c r="D14" s="408"/>
      <c r="E14" s="423"/>
      <c r="F14" s="424"/>
      <c r="G14" s="425"/>
      <c r="H14" s="11" t="str">
        <f t="shared" si="9"/>
        <v/>
      </c>
      <c r="I14" s="11" t="str">
        <f t="shared" si="10"/>
        <v/>
      </c>
      <c r="J14" s="269"/>
      <c r="K14" s="304"/>
      <c r="L14" s="308"/>
      <c r="M14" s="162" t="str">
        <f t="shared" si="3"/>
        <v/>
      </c>
      <c r="N14" s="163" t="str">
        <f t="shared" si="4"/>
        <v/>
      </c>
      <c r="O14" s="164" t="str">
        <f t="shared" si="5"/>
        <v/>
      </c>
      <c r="P14" s="240" t="str">
        <f t="shared" si="6"/>
        <v>No Runner</v>
      </c>
      <c r="Q14" s="58" t="str">
        <f>IF(K14&gt;0,IF(R14="no","No",RANK(R14,$R$3:$R$38,1)+COUNTIF($R$3:R14,R14)-1),"No Runner")</f>
        <v>No Runner</v>
      </c>
      <c r="R14" s="35" t="str">
        <f t="shared" si="7"/>
        <v>No Runner</v>
      </c>
      <c r="S14" s="35" t="str">
        <f t="shared" si="8"/>
        <v>No Runner</v>
      </c>
      <c r="T14" s="58" t="str">
        <f t="shared" si="13"/>
        <v/>
      </c>
      <c r="U14" s="413"/>
      <c r="V14" s="373"/>
      <c r="W14" s="374"/>
      <c r="X14" s="374"/>
      <c r="Y14" s="375"/>
      <c r="Z14" s="403"/>
      <c r="AA14" s="276">
        <v>523</v>
      </c>
      <c r="AB14" s="277" t="s">
        <v>188</v>
      </c>
      <c r="AC14" s="278" t="s">
        <v>87</v>
      </c>
    </row>
    <row r="15" spans="1:29" ht="9.9499999999999993" customHeight="1" x14ac:dyDescent="0.25">
      <c r="A15" s="403"/>
      <c r="B15" s="404"/>
      <c r="C15" s="407"/>
      <c r="D15" s="408"/>
      <c r="E15" s="423"/>
      <c r="F15" s="424"/>
      <c r="G15" s="425"/>
      <c r="H15" s="11" t="str">
        <f t="shared" si="9"/>
        <v/>
      </c>
      <c r="I15" s="11" t="str">
        <f t="shared" si="10"/>
        <v/>
      </c>
      <c r="J15" s="269"/>
      <c r="K15" s="304"/>
      <c r="L15" s="308"/>
      <c r="M15" s="162" t="str">
        <f t="shared" si="3"/>
        <v/>
      </c>
      <c r="N15" s="163" t="str">
        <f t="shared" si="4"/>
        <v/>
      </c>
      <c r="O15" s="164" t="str">
        <f t="shared" si="5"/>
        <v/>
      </c>
      <c r="P15" s="240" t="str">
        <f t="shared" si="6"/>
        <v>No Runner</v>
      </c>
      <c r="Q15" s="58" t="str">
        <f>IF(K15&gt;0,IF(R15="no","No",RANK(R15,$R$3:$R$38,1)+COUNTIF($R$3:R15,R15)-1),"No Runner")</f>
        <v>No Runner</v>
      </c>
      <c r="R15" s="35" t="str">
        <f t="shared" si="7"/>
        <v>No Runner</v>
      </c>
      <c r="S15" s="35" t="str">
        <f t="shared" si="8"/>
        <v>No Runner</v>
      </c>
      <c r="T15" s="58" t="str">
        <f t="shared" si="13"/>
        <v/>
      </c>
      <c r="U15" s="413"/>
      <c r="V15" s="367" t="s">
        <v>63</v>
      </c>
      <c r="W15" s="368"/>
      <c r="X15" s="368"/>
      <c r="Y15" s="369"/>
      <c r="Z15" s="403"/>
      <c r="AA15" s="276">
        <v>663</v>
      </c>
      <c r="AB15" s="277" t="s">
        <v>189</v>
      </c>
      <c r="AC15" s="278" t="s">
        <v>43</v>
      </c>
    </row>
    <row r="16" spans="1:29" ht="9.9499999999999993" customHeight="1" x14ac:dyDescent="0.25">
      <c r="A16" s="403"/>
      <c r="B16" s="404"/>
      <c r="C16" s="407"/>
      <c r="D16" s="408"/>
      <c r="E16" s="423"/>
      <c r="F16" s="424"/>
      <c r="G16" s="425"/>
      <c r="H16" s="11" t="str">
        <f t="shared" si="9"/>
        <v/>
      </c>
      <c r="I16" s="11" t="str">
        <f t="shared" si="10"/>
        <v/>
      </c>
      <c r="J16" s="269"/>
      <c r="K16" s="304"/>
      <c r="L16" s="308"/>
      <c r="M16" s="162" t="str">
        <f t="shared" si="3"/>
        <v/>
      </c>
      <c r="N16" s="163" t="str">
        <f t="shared" si="4"/>
        <v/>
      </c>
      <c r="O16" s="164" t="str">
        <f t="shared" si="5"/>
        <v/>
      </c>
      <c r="P16" s="240" t="str">
        <f t="shared" si="6"/>
        <v>No Runner</v>
      </c>
      <c r="Q16" s="58" t="str">
        <f>IF(K16&gt;0,IF(R16="no","No",RANK(R16,$R$3:$R$38,1)+COUNTIF($R$3:R16,R16)-1),"No Runner")</f>
        <v>No Runner</v>
      </c>
      <c r="R16" s="35" t="str">
        <f t="shared" si="7"/>
        <v>No Runner</v>
      </c>
      <c r="S16" s="35" t="str">
        <f t="shared" si="8"/>
        <v>No Runner</v>
      </c>
      <c r="T16" s="58" t="str">
        <f t="shared" si="13"/>
        <v/>
      </c>
      <c r="U16" s="413"/>
      <c r="V16" s="370"/>
      <c r="W16" s="371"/>
      <c r="X16" s="371"/>
      <c r="Y16" s="372"/>
      <c r="Z16" s="403"/>
      <c r="AA16" s="276">
        <v>671</v>
      </c>
      <c r="AB16" s="277" t="s">
        <v>131</v>
      </c>
      <c r="AC16" s="278" t="s">
        <v>43</v>
      </c>
    </row>
    <row r="17" spans="1:29" ht="9.9499999999999993" customHeight="1" x14ac:dyDescent="0.25">
      <c r="A17" s="403"/>
      <c r="B17" s="404"/>
      <c r="C17" s="407"/>
      <c r="D17" s="408"/>
      <c r="E17" s="423"/>
      <c r="F17" s="424"/>
      <c r="G17" s="425"/>
      <c r="H17" s="11" t="str">
        <f t="shared" si="9"/>
        <v/>
      </c>
      <c r="I17" s="11" t="str">
        <f t="shared" si="10"/>
        <v/>
      </c>
      <c r="J17" s="269"/>
      <c r="K17" s="304"/>
      <c r="L17" s="308"/>
      <c r="M17" s="162" t="str">
        <f t="shared" si="3"/>
        <v/>
      </c>
      <c r="N17" s="163" t="str">
        <f t="shared" si="4"/>
        <v/>
      </c>
      <c r="O17" s="164" t="str">
        <f t="shared" si="5"/>
        <v/>
      </c>
      <c r="P17" s="240" t="str">
        <f t="shared" si="6"/>
        <v>No Runner</v>
      </c>
      <c r="Q17" s="58" t="str">
        <f>IF(K17&gt;0,IF(R17="no","No",RANK(R17,$R$3:$R$38,1)+COUNTIF($R$3:R17,R17)-1),"No Runner")</f>
        <v>No Runner</v>
      </c>
      <c r="R17" s="35" t="str">
        <f t="shared" si="7"/>
        <v>No Runner</v>
      </c>
      <c r="S17" s="35" t="str">
        <f t="shared" si="8"/>
        <v>No Runner</v>
      </c>
      <c r="T17" s="58" t="str">
        <f t="shared" si="13"/>
        <v/>
      </c>
      <c r="U17" s="413"/>
      <c r="V17" s="373"/>
      <c r="W17" s="374"/>
      <c r="X17" s="374"/>
      <c r="Y17" s="375"/>
      <c r="Z17" s="403"/>
      <c r="AA17" s="276">
        <v>739</v>
      </c>
      <c r="AB17" s="277" t="s">
        <v>190</v>
      </c>
      <c r="AC17" s="278" t="s">
        <v>191</v>
      </c>
    </row>
    <row r="18" spans="1:29" ht="9.9499999999999993" customHeight="1" x14ac:dyDescent="0.25">
      <c r="A18" s="403"/>
      <c r="B18" s="404"/>
      <c r="C18" s="407"/>
      <c r="D18" s="408"/>
      <c r="E18" s="423"/>
      <c r="F18" s="424"/>
      <c r="G18" s="425"/>
      <c r="H18" s="13" t="str">
        <f t="shared" si="9"/>
        <v/>
      </c>
      <c r="I18" s="13" t="str">
        <f t="shared" si="10"/>
        <v/>
      </c>
      <c r="J18" s="269"/>
      <c r="K18" s="304"/>
      <c r="L18" s="308"/>
      <c r="M18" s="162" t="str">
        <f t="shared" si="3"/>
        <v/>
      </c>
      <c r="N18" s="163" t="str">
        <f t="shared" si="4"/>
        <v/>
      </c>
      <c r="O18" s="164" t="str">
        <f t="shared" si="5"/>
        <v/>
      </c>
      <c r="P18" s="240" t="str">
        <f t="shared" si="6"/>
        <v>No Runner</v>
      </c>
      <c r="Q18" s="58" t="str">
        <f>IF(K18&gt;0,IF(R18="no","No",RANK(R18,$R$3:$R$38,1)+COUNTIF($R$3:R18,R18)-1),"No Runner")</f>
        <v>No Runner</v>
      </c>
      <c r="R18" s="35" t="str">
        <f t="shared" si="7"/>
        <v>No Runner</v>
      </c>
      <c r="S18" s="35" t="str">
        <f t="shared" si="8"/>
        <v>No Runner</v>
      </c>
      <c r="T18" s="58" t="str">
        <f t="shared" si="13"/>
        <v/>
      </c>
      <c r="U18" s="413"/>
      <c r="V18" s="367" t="s">
        <v>64</v>
      </c>
      <c r="W18" s="368"/>
      <c r="X18" s="368"/>
      <c r="Y18" s="369"/>
      <c r="Z18" s="403"/>
      <c r="AA18" s="276"/>
      <c r="AB18" s="277"/>
      <c r="AC18" s="278"/>
    </row>
    <row r="19" spans="1:29" ht="9.9499999999999993" customHeight="1" x14ac:dyDescent="0.25">
      <c r="A19" s="403"/>
      <c r="B19" s="404"/>
      <c r="C19" s="407"/>
      <c r="D19" s="408"/>
      <c r="E19" s="423"/>
      <c r="F19" s="424"/>
      <c r="G19" s="425"/>
      <c r="H19" s="5" t="str">
        <f t="shared" si="9"/>
        <v/>
      </c>
      <c r="I19" s="8" t="str">
        <f t="shared" si="10"/>
        <v/>
      </c>
      <c r="J19" s="271"/>
      <c r="K19" s="304"/>
      <c r="L19" s="308"/>
      <c r="M19" s="162" t="str">
        <f t="shared" si="3"/>
        <v/>
      </c>
      <c r="N19" s="163" t="str">
        <f t="shared" si="4"/>
        <v/>
      </c>
      <c r="O19" s="164" t="str">
        <f t="shared" si="5"/>
        <v/>
      </c>
      <c r="P19" s="240" t="str">
        <f t="shared" si="6"/>
        <v>No Runner</v>
      </c>
      <c r="Q19" s="58" t="str">
        <f>IF(K19&gt;0,IF(R19="no","No",RANK(R19,$R$3:$R$38,1)+COUNTIF($R$3:R19,R19)-1),"No Runner")</f>
        <v>No Runner</v>
      </c>
      <c r="R19" s="35" t="str">
        <f t="shared" si="7"/>
        <v>No Runner</v>
      </c>
      <c r="S19" s="35" t="str">
        <f t="shared" si="8"/>
        <v>No Runner</v>
      </c>
      <c r="T19" s="58" t="str">
        <f t="shared" si="13"/>
        <v/>
      </c>
      <c r="U19" s="413"/>
      <c r="V19" s="370"/>
      <c r="W19" s="371"/>
      <c r="X19" s="371"/>
      <c r="Y19" s="372"/>
      <c r="Z19" s="403"/>
      <c r="AA19" s="276"/>
      <c r="AB19" s="277"/>
      <c r="AC19" s="278"/>
    </row>
    <row r="20" spans="1:29" ht="9.9499999999999993" customHeight="1" thickBot="1" x14ac:dyDescent="0.3">
      <c r="A20" s="403"/>
      <c r="B20" s="404"/>
      <c r="C20" s="407"/>
      <c r="D20" s="408"/>
      <c r="E20" s="426"/>
      <c r="F20" s="427"/>
      <c r="G20" s="428"/>
      <c r="H20" s="7" t="str">
        <f t="shared" si="9"/>
        <v/>
      </c>
      <c r="I20" s="9" t="str">
        <f t="shared" si="10"/>
        <v/>
      </c>
      <c r="J20" s="285"/>
      <c r="K20" s="306"/>
      <c r="L20" s="309"/>
      <c r="M20" s="165" t="str">
        <f t="shared" si="3"/>
        <v/>
      </c>
      <c r="N20" s="166" t="str">
        <f t="shared" si="4"/>
        <v/>
      </c>
      <c r="O20" s="167" t="str">
        <f t="shared" si="5"/>
        <v/>
      </c>
      <c r="P20" s="241" t="str">
        <f t="shared" si="6"/>
        <v>No Runner</v>
      </c>
      <c r="Q20" s="63" t="str">
        <f>IF(K20&gt;0,IF(R20="no","No",RANK(R20,$R$3:$R$38,1)+COUNTIF($R$3:R20,R20)-1),"No Runner")</f>
        <v>No Runner</v>
      </c>
      <c r="R20" s="36" t="str">
        <f t="shared" si="7"/>
        <v>No Runner</v>
      </c>
      <c r="S20" s="36" t="str">
        <f t="shared" si="8"/>
        <v>No Runner</v>
      </c>
      <c r="T20" s="63" t="str">
        <f t="shared" si="13"/>
        <v/>
      </c>
      <c r="U20" s="413"/>
      <c r="V20" s="373"/>
      <c r="W20" s="374"/>
      <c r="X20" s="374"/>
      <c r="Y20" s="375"/>
      <c r="Z20" s="403"/>
      <c r="AA20" s="276"/>
      <c r="AB20" s="277"/>
      <c r="AC20" s="278"/>
    </row>
    <row r="21" spans="1:29" ht="9.9499999999999993" customHeight="1" x14ac:dyDescent="0.25">
      <c r="A21" s="403"/>
      <c r="B21" s="404"/>
      <c r="C21" s="407"/>
      <c r="D21" s="408"/>
      <c r="E21" s="358" t="s">
        <v>6</v>
      </c>
      <c r="F21" s="359"/>
      <c r="G21" s="360"/>
      <c r="H21" s="15" t="str">
        <f t="shared" si="9"/>
        <v/>
      </c>
      <c r="I21" s="15" t="str">
        <f t="shared" si="10"/>
        <v/>
      </c>
      <c r="J21" s="295"/>
      <c r="K21" s="303"/>
      <c r="L21" s="307"/>
      <c r="M21" s="159" t="str">
        <f t="shared" si="3"/>
        <v/>
      </c>
      <c r="N21" s="160" t="str">
        <f t="shared" si="4"/>
        <v/>
      </c>
      <c r="O21" s="161" t="str">
        <f t="shared" si="5"/>
        <v/>
      </c>
      <c r="P21" s="52" t="str">
        <f>IF(K21&gt;0,RANK(K21,$K$21:$K$38,1),"No Runner")</f>
        <v>No Runner</v>
      </c>
      <c r="Q21" s="53" t="str">
        <f>IF(K21&gt;0,IF(R21="no","No",RANK(R21,$R$3:$R$38,1)+COUNTIF($R$3:R21,R21)-1),"No Runner")</f>
        <v>No Runner</v>
      </c>
      <c r="R21" s="34" t="str">
        <f t="shared" si="7"/>
        <v>No Runner</v>
      </c>
      <c r="S21" s="34" t="str">
        <f t="shared" si="8"/>
        <v>No Runner</v>
      </c>
      <c r="T21" s="53" t="str">
        <f t="shared" si="13"/>
        <v/>
      </c>
      <c r="U21" s="413"/>
      <c r="V21" s="367" t="s">
        <v>65</v>
      </c>
      <c r="W21" s="368"/>
      <c r="X21" s="368"/>
      <c r="Y21" s="369"/>
      <c r="Z21" s="403"/>
      <c r="AA21" s="276"/>
      <c r="AB21" s="277"/>
      <c r="AC21" s="278"/>
    </row>
    <row r="22" spans="1:29" ht="9.9499999999999993" customHeight="1" x14ac:dyDescent="0.25">
      <c r="A22" s="403"/>
      <c r="B22" s="404"/>
      <c r="C22" s="407"/>
      <c r="D22" s="408"/>
      <c r="E22" s="361"/>
      <c r="F22" s="362"/>
      <c r="G22" s="363"/>
      <c r="H22" s="11" t="str">
        <f t="shared" si="9"/>
        <v/>
      </c>
      <c r="I22" s="11" t="str">
        <f t="shared" si="10"/>
        <v/>
      </c>
      <c r="J22" s="269"/>
      <c r="K22" s="304"/>
      <c r="L22" s="308"/>
      <c r="M22" s="162" t="str">
        <f t="shared" si="3"/>
        <v/>
      </c>
      <c r="N22" s="163" t="str">
        <f t="shared" si="4"/>
        <v/>
      </c>
      <c r="O22" s="164" t="str">
        <f t="shared" si="5"/>
        <v/>
      </c>
      <c r="P22" s="240" t="str">
        <f t="shared" ref="P22:P38" si="14">IF(K22&gt;0,RANK(K22,$K$21:$K$38,1),"No Runner")</f>
        <v>No Runner</v>
      </c>
      <c r="Q22" s="58" t="str">
        <f>IF(K22&gt;0,IF(R22="no","No",RANK(R22,$R$3:$R$38,1)+COUNTIF($R$3:R22,R22)-1),"No Runner")</f>
        <v>No Runner</v>
      </c>
      <c r="R22" s="35" t="str">
        <f t="shared" si="7"/>
        <v>No Runner</v>
      </c>
      <c r="S22" s="35" t="str">
        <f t="shared" si="8"/>
        <v>No Runner</v>
      </c>
      <c r="T22" s="58" t="str">
        <f t="shared" si="13"/>
        <v/>
      </c>
      <c r="U22" s="413"/>
      <c r="V22" s="370"/>
      <c r="W22" s="371"/>
      <c r="X22" s="371"/>
      <c r="Y22" s="372"/>
      <c r="Z22" s="403"/>
      <c r="AA22" s="276"/>
      <c r="AB22" s="277"/>
      <c r="AC22" s="278"/>
    </row>
    <row r="23" spans="1:29" ht="9.9499999999999993" customHeight="1" x14ac:dyDescent="0.25">
      <c r="A23" s="403"/>
      <c r="B23" s="404"/>
      <c r="C23" s="407"/>
      <c r="D23" s="408"/>
      <c r="E23" s="361"/>
      <c r="F23" s="362"/>
      <c r="G23" s="363"/>
      <c r="H23" s="10" t="str">
        <f t="shared" si="9"/>
        <v/>
      </c>
      <c r="I23" s="10" t="str">
        <f t="shared" si="10"/>
        <v/>
      </c>
      <c r="J23" s="269"/>
      <c r="K23" s="304"/>
      <c r="L23" s="308"/>
      <c r="M23" s="162" t="str">
        <f t="shared" si="3"/>
        <v/>
      </c>
      <c r="N23" s="163" t="str">
        <f t="shared" si="4"/>
        <v/>
      </c>
      <c r="O23" s="164" t="str">
        <f t="shared" si="5"/>
        <v/>
      </c>
      <c r="P23" s="240" t="str">
        <f t="shared" si="14"/>
        <v>No Runner</v>
      </c>
      <c r="Q23" s="58" t="str">
        <f>IF(K23&gt;0,IF(R23="no","No",RANK(R23,$R$3:$R$38,1)+COUNTIF($R$3:R23,R23)-1),"No Runner")</f>
        <v>No Runner</v>
      </c>
      <c r="R23" s="35" t="str">
        <f t="shared" si="7"/>
        <v>No Runner</v>
      </c>
      <c r="S23" s="35" t="str">
        <f t="shared" si="8"/>
        <v>No Runner</v>
      </c>
      <c r="T23" s="58" t="str">
        <f t="shared" si="13"/>
        <v/>
      </c>
      <c r="U23" s="413"/>
      <c r="V23" s="373"/>
      <c r="W23" s="374"/>
      <c r="X23" s="374"/>
      <c r="Y23" s="375"/>
      <c r="Z23" s="403"/>
      <c r="AA23" s="276"/>
      <c r="AB23" s="277"/>
      <c r="AC23" s="278"/>
    </row>
    <row r="24" spans="1:29" ht="9.9499999999999993" customHeight="1" x14ac:dyDescent="0.25">
      <c r="A24" s="403"/>
      <c r="B24" s="404"/>
      <c r="C24" s="407"/>
      <c r="D24" s="408"/>
      <c r="E24" s="361"/>
      <c r="F24" s="362"/>
      <c r="G24" s="363"/>
      <c r="H24" s="10" t="str">
        <f t="shared" si="9"/>
        <v/>
      </c>
      <c r="I24" s="10" t="str">
        <f t="shared" si="10"/>
        <v/>
      </c>
      <c r="J24" s="269"/>
      <c r="K24" s="304"/>
      <c r="L24" s="308"/>
      <c r="M24" s="162" t="str">
        <f t="shared" si="3"/>
        <v/>
      </c>
      <c r="N24" s="163" t="str">
        <f t="shared" si="4"/>
        <v/>
      </c>
      <c r="O24" s="164" t="str">
        <f t="shared" si="5"/>
        <v/>
      </c>
      <c r="P24" s="240" t="str">
        <f t="shared" si="14"/>
        <v>No Runner</v>
      </c>
      <c r="Q24" s="58" t="str">
        <f>IF(K24&gt;0,IF(R24="no","No",RANK(R24,$R$3:$R$38,1)+COUNTIF($R$3:R24,R24)-1),"No Runner")</f>
        <v>No Runner</v>
      </c>
      <c r="R24" s="35" t="str">
        <f t="shared" si="7"/>
        <v>No Runner</v>
      </c>
      <c r="S24" s="35" t="str">
        <f t="shared" ref="S24:S26" si="15">IF(K24&gt;0,IF(P24=1,"First",K24),"No Runner")</f>
        <v>No Runner</v>
      </c>
      <c r="T24" s="58" t="str">
        <f t="shared" ref="T24:T26" si="16">IF(K24&gt;0,IF(P24=1,"",COUNT($S$3:$S$38)+1-RANK(S24,$S$3:$S$38,0)),"")</f>
        <v/>
      </c>
      <c r="U24" s="413"/>
      <c r="V24" s="232"/>
      <c r="W24" s="233"/>
      <c r="X24" s="233"/>
      <c r="Y24" s="234"/>
      <c r="Z24" s="403"/>
      <c r="AA24" s="276"/>
      <c r="AB24" s="277"/>
      <c r="AC24" s="278"/>
    </row>
    <row r="25" spans="1:29" ht="9.9499999999999993" customHeight="1" x14ac:dyDescent="0.25">
      <c r="A25" s="403"/>
      <c r="B25" s="404"/>
      <c r="C25" s="407"/>
      <c r="D25" s="408"/>
      <c r="E25" s="361"/>
      <c r="F25" s="362"/>
      <c r="G25" s="363"/>
      <c r="H25" s="10" t="str">
        <f t="shared" si="9"/>
        <v/>
      </c>
      <c r="I25" s="10" t="str">
        <f t="shared" si="10"/>
        <v/>
      </c>
      <c r="J25" s="269"/>
      <c r="K25" s="304"/>
      <c r="L25" s="308"/>
      <c r="M25" s="162" t="str">
        <f t="shared" si="3"/>
        <v/>
      </c>
      <c r="N25" s="163" t="str">
        <f t="shared" si="4"/>
        <v/>
      </c>
      <c r="O25" s="164" t="str">
        <f t="shared" si="5"/>
        <v/>
      </c>
      <c r="P25" s="240" t="str">
        <f t="shared" si="14"/>
        <v>No Runner</v>
      </c>
      <c r="Q25" s="58" t="str">
        <f>IF(K25&gt;0,IF(R25="no","No",RANK(R25,$R$3:$R$38,1)+COUNTIF($R$3:R25,R25)-1),"No Runner")</f>
        <v>No Runner</v>
      </c>
      <c r="R25" s="35" t="str">
        <f t="shared" si="7"/>
        <v>No Runner</v>
      </c>
      <c r="S25" s="35" t="str">
        <f t="shared" si="15"/>
        <v>No Runner</v>
      </c>
      <c r="T25" s="58" t="str">
        <f t="shared" si="16"/>
        <v/>
      </c>
      <c r="U25" s="413"/>
      <c r="V25" s="232"/>
      <c r="W25" s="233"/>
      <c r="X25" s="233"/>
      <c r="Y25" s="234"/>
      <c r="Z25" s="403"/>
      <c r="AA25" s="276"/>
      <c r="AB25" s="277"/>
      <c r="AC25" s="278"/>
    </row>
    <row r="26" spans="1:29" ht="9.9499999999999993" customHeight="1" x14ac:dyDescent="0.25">
      <c r="A26" s="403"/>
      <c r="B26" s="404"/>
      <c r="C26" s="407"/>
      <c r="D26" s="408"/>
      <c r="E26" s="361"/>
      <c r="F26" s="362"/>
      <c r="G26" s="363"/>
      <c r="H26" s="10" t="str">
        <f t="shared" si="9"/>
        <v/>
      </c>
      <c r="I26" s="10" t="str">
        <f t="shared" si="10"/>
        <v/>
      </c>
      <c r="J26" s="269"/>
      <c r="K26" s="304"/>
      <c r="L26" s="308"/>
      <c r="M26" s="162" t="str">
        <f t="shared" si="3"/>
        <v/>
      </c>
      <c r="N26" s="163" t="str">
        <f t="shared" si="4"/>
        <v/>
      </c>
      <c r="O26" s="164" t="str">
        <f t="shared" si="5"/>
        <v/>
      </c>
      <c r="P26" s="240" t="str">
        <f t="shared" si="14"/>
        <v>No Runner</v>
      </c>
      <c r="Q26" s="58" t="str">
        <f>IF(K26&gt;0,IF(R26="no","No",RANK(R26,$R$3:$R$38,1)+COUNTIF($R$3:R26,R26)-1),"No Runner")</f>
        <v>No Runner</v>
      </c>
      <c r="R26" s="35" t="str">
        <f t="shared" si="7"/>
        <v>No Runner</v>
      </c>
      <c r="S26" s="35" t="str">
        <f t="shared" si="15"/>
        <v>No Runner</v>
      </c>
      <c r="T26" s="58" t="str">
        <f t="shared" si="16"/>
        <v/>
      </c>
      <c r="U26" s="413"/>
      <c r="V26" s="376"/>
      <c r="W26" s="377"/>
      <c r="X26" s="377"/>
      <c r="Y26" s="378"/>
      <c r="Z26" s="403"/>
      <c r="AA26" s="276"/>
      <c r="AB26" s="277"/>
      <c r="AC26" s="278"/>
    </row>
    <row r="27" spans="1:29" ht="9.9499999999999993" customHeight="1" x14ac:dyDescent="0.25">
      <c r="A27" s="403"/>
      <c r="B27" s="404"/>
      <c r="C27" s="407"/>
      <c r="D27" s="408"/>
      <c r="E27" s="361"/>
      <c r="F27" s="362"/>
      <c r="G27" s="363"/>
      <c r="H27" s="11" t="str">
        <f t="shared" si="9"/>
        <v/>
      </c>
      <c r="I27" s="11" t="str">
        <f t="shared" si="10"/>
        <v/>
      </c>
      <c r="J27" s="269"/>
      <c r="K27" s="304"/>
      <c r="L27" s="308"/>
      <c r="M27" s="162" t="str">
        <f t="shared" si="3"/>
        <v/>
      </c>
      <c r="N27" s="163" t="str">
        <f t="shared" si="4"/>
        <v/>
      </c>
      <c r="O27" s="164" t="str">
        <f t="shared" si="5"/>
        <v/>
      </c>
      <c r="P27" s="240" t="str">
        <f t="shared" si="14"/>
        <v>No Runner</v>
      </c>
      <c r="Q27" s="58" t="str">
        <f>IF(K27&gt;0,IF(R27="no","No",RANK(R27,$R$3:$R$38,1)+COUNTIF($R$3:R27,R27)-1),"No Runner")</f>
        <v>No Runner</v>
      </c>
      <c r="R27" s="35" t="str">
        <f t="shared" si="7"/>
        <v>No Runner</v>
      </c>
      <c r="S27" s="35" t="str">
        <f t="shared" si="8"/>
        <v>No Runner</v>
      </c>
      <c r="T27" s="58" t="str">
        <f t="shared" ref="T27:T38" si="17">IF(K27&gt;0,IF(P27=1,"",COUNT($S$3:$S$38)+1-RANK(S27,$S$3:$S$38,0)),"")</f>
        <v/>
      </c>
      <c r="U27" s="413"/>
      <c r="V27" s="379"/>
      <c r="W27" s="380"/>
      <c r="X27" s="380"/>
      <c r="Y27" s="381"/>
      <c r="Z27" s="403"/>
      <c r="AA27" s="276"/>
      <c r="AB27" s="277"/>
      <c r="AC27" s="278"/>
    </row>
    <row r="28" spans="1:29" ht="9.9499999999999993" customHeight="1" x14ac:dyDescent="0.25">
      <c r="A28" s="403"/>
      <c r="B28" s="404"/>
      <c r="C28" s="407"/>
      <c r="D28" s="408"/>
      <c r="E28" s="361"/>
      <c r="F28" s="362"/>
      <c r="G28" s="363"/>
      <c r="H28" s="11" t="str">
        <f t="shared" si="9"/>
        <v/>
      </c>
      <c r="I28" s="11" t="str">
        <f t="shared" si="10"/>
        <v/>
      </c>
      <c r="J28" s="269"/>
      <c r="K28" s="304"/>
      <c r="L28" s="308"/>
      <c r="M28" s="162" t="str">
        <f t="shared" si="3"/>
        <v/>
      </c>
      <c r="N28" s="163" t="str">
        <f t="shared" si="4"/>
        <v/>
      </c>
      <c r="O28" s="164" t="str">
        <f t="shared" si="5"/>
        <v/>
      </c>
      <c r="P28" s="240" t="str">
        <f t="shared" si="14"/>
        <v>No Runner</v>
      </c>
      <c r="Q28" s="58" t="str">
        <f>IF(K28&gt;0,IF(R28="no","No",RANK(R28,$R$3:$R$38,1)+COUNTIF($R$3:R28,R28)-1),"No Runner")</f>
        <v>No Runner</v>
      </c>
      <c r="R28" s="35" t="str">
        <f t="shared" si="7"/>
        <v>No Runner</v>
      </c>
      <c r="S28" s="35" t="str">
        <f t="shared" si="8"/>
        <v>No Runner</v>
      </c>
      <c r="T28" s="58" t="str">
        <f t="shared" si="17"/>
        <v/>
      </c>
      <c r="U28" s="413"/>
      <c r="V28" s="382"/>
      <c r="W28" s="383"/>
      <c r="X28" s="383"/>
      <c r="Y28" s="384"/>
      <c r="Z28" s="403"/>
      <c r="AA28" s="276"/>
      <c r="AB28" s="277"/>
      <c r="AC28" s="278"/>
    </row>
    <row r="29" spans="1:29" ht="9.9499999999999993" customHeight="1" x14ac:dyDescent="0.25">
      <c r="A29" s="403"/>
      <c r="B29" s="404"/>
      <c r="C29" s="407"/>
      <c r="D29" s="408"/>
      <c r="E29" s="361"/>
      <c r="F29" s="362"/>
      <c r="G29" s="363"/>
      <c r="H29" s="5" t="str">
        <f t="shared" si="9"/>
        <v/>
      </c>
      <c r="I29" s="8" t="str">
        <f t="shared" si="10"/>
        <v/>
      </c>
      <c r="J29" s="271"/>
      <c r="K29" s="304"/>
      <c r="L29" s="308"/>
      <c r="M29" s="162" t="str">
        <f t="shared" si="3"/>
        <v/>
      </c>
      <c r="N29" s="163" t="str">
        <f t="shared" si="4"/>
        <v/>
      </c>
      <c r="O29" s="164" t="str">
        <f t="shared" si="5"/>
        <v/>
      </c>
      <c r="P29" s="240" t="str">
        <f t="shared" si="14"/>
        <v>No Runner</v>
      </c>
      <c r="Q29" s="58" t="str">
        <f>IF(K29&gt;0,IF(R29="no","No",RANK(R29,$R$3:$R$38,1)+COUNTIF($R$3:R29,R29)-1),"No Runner")</f>
        <v>No Runner</v>
      </c>
      <c r="R29" s="35" t="str">
        <f t="shared" si="7"/>
        <v>No Runner</v>
      </c>
      <c r="S29" s="35" t="str">
        <f t="shared" si="8"/>
        <v>No Runner</v>
      </c>
      <c r="T29" s="58" t="str">
        <f t="shared" si="17"/>
        <v/>
      </c>
      <c r="U29" s="413"/>
      <c r="V29" s="376"/>
      <c r="W29" s="377"/>
      <c r="X29" s="377"/>
      <c r="Y29" s="378"/>
      <c r="Z29" s="403"/>
      <c r="AA29" s="276"/>
      <c r="AB29" s="277"/>
      <c r="AC29" s="278"/>
    </row>
    <row r="30" spans="1:29" ht="9.9499999999999993" customHeight="1" thickBot="1" x14ac:dyDescent="0.3">
      <c r="A30" s="403"/>
      <c r="B30" s="404"/>
      <c r="C30" s="407"/>
      <c r="D30" s="408"/>
      <c r="E30" s="361"/>
      <c r="F30" s="362"/>
      <c r="G30" s="363"/>
      <c r="H30" s="245" t="str">
        <f t="shared" si="9"/>
        <v/>
      </c>
      <c r="I30" s="245" t="str">
        <f t="shared" si="10"/>
        <v/>
      </c>
      <c r="J30" s="305"/>
      <c r="K30" s="304"/>
      <c r="L30" s="310"/>
      <c r="M30" s="246" t="str">
        <f t="shared" si="3"/>
        <v/>
      </c>
      <c r="N30" s="247" t="str">
        <f t="shared" si="4"/>
        <v/>
      </c>
      <c r="O30" s="248" t="str">
        <f t="shared" si="5"/>
        <v/>
      </c>
      <c r="P30" s="249" t="str">
        <f t="shared" si="14"/>
        <v>No Runner</v>
      </c>
      <c r="Q30" s="250" t="str">
        <f>IF(K30&gt;0,IF(R30="no","No",RANK(R30,$R$3:$R$38,1)+COUNTIF($R$3:R30,R30)-1),"No Runner")</f>
        <v>No Runner</v>
      </c>
      <c r="R30" s="35" t="str">
        <f t="shared" si="7"/>
        <v>No Runner</v>
      </c>
      <c r="S30" s="35" t="str">
        <f t="shared" si="8"/>
        <v>No Runner</v>
      </c>
      <c r="T30" s="63" t="str">
        <f t="shared" si="17"/>
        <v/>
      </c>
      <c r="U30" s="413"/>
      <c r="V30" s="379"/>
      <c r="W30" s="380"/>
      <c r="X30" s="380"/>
      <c r="Y30" s="381"/>
      <c r="Z30" s="403"/>
      <c r="AA30" s="276"/>
      <c r="AB30" s="277"/>
      <c r="AC30" s="278"/>
    </row>
    <row r="31" spans="1:29" ht="9.9499999999999993" customHeight="1" x14ac:dyDescent="0.25">
      <c r="A31" s="403"/>
      <c r="B31" s="404"/>
      <c r="C31" s="407"/>
      <c r="D31" s="408"/>
      <c r="E31" s="423"/>
      <c r="F31" s="424"/>
      <c r="G31" s="425"/>
      <c r="H31" s="245" t="str">
        <f t="shared" si="9"/>
        <v/>
      </c>
      <c r="I31" s="245" t="str">
        <f t="shared" si="10"/>
        <v/>
      </c>
      <c r="J31" s="305"/>
      <c r="K31" s="304"/>
      <c r="L31" s="310"/>
      <c r="M31" s="246" t="str">
        <f t="shared" si="3"/>
        <v/>
      </c>
      <c r="N31" s="247" t="str">
        <f t="shared" si="4"/>
        <v/>
      </c>
      <c r="O31" s="248" t="str">
        <f t="shared" si="5"/>
        <v/>
      </c>
      <c r="P31" s="249" t="str">
        <f t="shared" si="14"/>
        <v>No Runner</v>
      </c>
      <c r="Q31" s="250" t="str">
        <f>IF(K31&gt;0,IF(R31="no","No",RANK(R31,$R$3:$R$38,1)+COUNTIF($R$3:R31,R31)-1),"No Runner")</f>
        <v>No Runner</v>
      </c>
      <c r="R31" s="35" t="str">
        <f t="shared" si="7"/>
        <v>No Runner</v>
      </c>
      <c r="S31" s="35" t="str">
        <f t="shared" si="8"/>
        <v>No Runner</v>
      </c>
      <c r="T31" s="53" t="str">
        <f t="shared" si="17"/>
        <v/>
      </c>
      <c r="U31" s="413"/>
      <c r="V31" s="382"/>
      <c r="W31" s="383"/>
      <c r="X31" s="383"/>
      <c r="Y31" s="384"/>
      <c r="Z31" s="403"/>
      <c r="AA31" s="276"/>
      <c r="AB31" s="277"/>
      <c r="AC31" s="278"/>
    </row>
    <row r="32" spans="1:29" ht="9.9499999999999993" customHeight="1" x14ac:dyDescent="0.25">
      <c r="A32" s="403"/>
      <c r="B32" s="404"/>
      <c r="C32" s="407"/>
      <c r="D32" s="408"/>
      <c r="E32" s="423"/>
      <c r="F32" s="424"/>
      <c r="G32" s="425"/>
      <c r="H32" s="18" t="str">
        <f t="shared" si="9"/>
        <v/>
      </c>
      <c r="I32" s="18" t="str">
        <f t="shared" si="10"/>
        <v/>
      </c>
      <c r="J32" s="269"/>
      <c r="K32" s="304"/>
      <c r="L32" s="308"/>
      <c r="M32" s="162" t="str">
        <f t="shared" si="3"/>
        <v/>
      </c>
      <c r="N32" s="163" t="str">
        <f t="shared" si="4"/>
        <v/>
      </c>
      <c r="O32" s="164" t="str">
        <f t="shared" si="5"/>
        <v/>
      </c>
      <c r="P32" s="237" t="str">
        <f t="shared" si="14"/>
        <v>No Runner</v>
      </c>
      <c r="Q32" s="58" t="str">
        <f>IF(K32&gt;0,IF(R32="no","No",RANK(R32,$R$3:$R$38,1)+COUNTIF($R$3:R32,R32)-1),"No Runner")</f>
        <v>No Runner</v>
      </c>
      <c r="R32" s="35" t="str">
        <f t="shared" si="7"/>
        <v>No Runner</v>
      </c>
      <c r="S32" s="35" t="str">
        <f t="shared" si="8"/>
        <v>No Runner</v>
      </c>
      <c r="T32" s="58" t="str">
        <f t="shared" si="17"/>
        <v/>
      </c>
      <c r="U32" s="413"/>
      <c r="V32" s="376"/>
      <c r="W32" s="377"/>
      <c r="X32" s="377"/>
      <c r="Y32" s="378"/>
      <c r="Z32" s="403"/>
      <c r="AA32" s="276"/>
      <c r="AB32" s="277"/>
      <c r="AC32" s="278"/>
    </row>
    <row r="33" spans="1:30" ht="9.9499999999999993" customHeight="1" x14ac:dyDescent="0.25">
      <c r="A33" s="403"/>
      <c r="B33" s="404"/>
      <c r="C33" s="407"/>
      <c r="D33" s="408"/>
      <c r="E33" s="423"/>
      <c r="F33" s="424"/>
      <c r="G33" s="425"/>
      <c r="H33" s="19" t="str">
        <f t="shared" si="9"/>
        <v/>
      </c>
      <c r="I33" s="19" t="str">
        <f t="shared" si="10"/>
        <v/>
      </c>
      <c r="J33" s="269"/>
      <c r="K33" s="304"/>
      <c r="L33" s="308"/>
      <c r="M33" s="162" t="str">
        <f t="shared" si="3"/>
        <v/>
      </c>
      <c r="N33" s="163" t="str">
        <f t="shared" si="4"/>
        <v/>
      </c>
      <c r="O33" s="164" t="str">
        <f t="shared" si="5"/>
        <v/>
      </c>
      <c r="P33" s="237" t="str">
        <f t="shared" si="14"/>
        <v>No Runner</v>
      </c>
      <c r="Q33" s="58" t="str">
        <f>IF(K33&gt;0,IF(R33="no","No",RANK(R33,$R$3:$R$38,1)+COUNTIF($R$3:R33,R33)-1),"No Runner")</f>
        <v>No Runner</v>
      </c>
      <c r="R33" s="35" t="str">
        <f t="shared" si="7"/>
        <v>No Runner</v>
      </c>
      <c r="S33" s="35" t="str">
        <f t="shared" si="8"/>
        <v>No Runner</v>
      </c>
      <c r="T33" s="58" t="str">
        <f t="shared" si="17"/>
        <v/>
      </c>
      <c r="U33" s="413"/>
      <c r="V33" s="379"/>
      <c r="W33" s="380"/>
      <c r="X33" s="380"/>
      <c r="Y33" s="381"/>
      <c r="Z33" s="403"/>
      <c r="AA33" s="276"/>
      <c r="AB33" s="277"/>
      <c r="AC33" s="278"/>
    </row>
    <row r="34" spans="1:30" ht="9.9499999999999993" customHeight="1" thickBot="1" x14ac:dyDescent="0.3">
      <c r="A34" s="403"/>
      <c r="B34" s="404"/>
      <c r="C34" s="407"/>
      <c r="D34" s="408"/>
      <c r="E34" s="423"/>
      <c r="F34" s="424"/>
      <c r="G34" s="425"/>
      <c r="H34" s="18" t="str">
        <f t="shared" si="9"/>
        <v/>
      </c>
      <c r="I34" s="18" t="str">
        <f t="shared" si="10"/>
        <v/>
      </c>
      <c r="J34" s="269"/>
      <c r="K34" s="304"/>
      <c r="L34" s="308"/>
      <c r="M34" s="162" t="str">
        <f t="shared" si="3"/>
        <v/>
      </c>
      <c r="N34" s="163" t="str">
        <f t="shared" si="4"/>
        <v/>
      </c>
      <c r="O34" s="164" t="str">
        <f t="shared" si="5"/>
        <v/>
      </c>
      <c r="P34" s="237" t="str">
        <f t="shared" si="14"/>
        <v>No Runner</v>
      </c>
      <c r="Q34" s="58" t="str">
        <f>IF(K34&gt;0,IF(R34="no","No",RANK(R34,$R$3:$R$38,1)+COUNTIF($R$3:R34,R34)-1),"No Runner")</f>
        <v>No Runner</v>
      </c>
      <c r="R34" s="35" t="str">
        <f t="shared" si="7"/>
        <v>No Runner</v>
      </c>
      <c r="S34" s="35" t="str">
        <f t="shared" si="8"/>
        <v>No Runner</v>
      </c>
      <c r="T34" s="58" t="str">
        <f t="shared" si="17"/>
        <v/>
      </c>
      <c r="U34" s="413"/>
      <c r="V34" s="394"/>
      <c r="W34" s="395"/>
      <c r="X34" s="395"/>
      <c r="Y34" s="396"/>
      <c r="Z34" s="403"/>
      <c r="AA34" s="276"/>
      <c r="AB34" s="277"/>
      <c r="AC34" s="278"/>
    </row>
    <row r="35" spans="1:30" ht="9.9499999999999993" customHeight="1" thickBot="1" x14ac:dyDescent="0.3">
      <c r="A35" s="403"/>
      <c r="B35" s="404"/>
      <c r="C35" s="407"/>
      <c r="D35" s="408"/>
      <c r="E35" s="423"/>
      <c r="F35" s="424"/>
      <c r="G35" s="425"/>
      <c r="H35" s="18" t="str">
        <f t="shared" si="9"/>
        <v/>
      </c>
      <c r="I35" s="18" t="str">
        <f t="shared" si="10"/>
        <v/>
      </c>
      <c r="J35" s="269"/>
      <c r="K35" s="304"/>
      <c r="L35" s="308"/>
      <c r="M35" s="162" t="str">
        <f t="shared" si="3"/>
        <v/>
      </c>
      <c r="N35" s="163" t="str">
        <f t="shared" si="4"/>
        <v/>
      </c>
      <c r="O35" s="164" t="str">
        <f t="shared" si="5"/>
        <v/>
      </c>
      <c r="P35" s="237" t="str">
        <f t="shared" si="14"/>
        <v>No Runner</v>
      </c>
      <c r="Q35" s="58" t="str">
        <f>IF(K35&gt;0,IF(R35="no","No",RANK(R35,$R$3:$R$38,1)+COUNTIF($R$3:R35,R35)-1),"No Runner")</f>
        <v>No Runner</v>
      </c>
      <c r="R35" s="35" t="str">
        <f t="shared" si="7"/>
        <v>No Runner</v>
      </c>
      <c r="S35" s="35" t="str">
        <f t="shared" si="8"/>
        <v>No Runner</v>
      </c>
      <c r="T35" s="58" t="str">
        <f t="shared" si="17"/>
        <v/>
      </c>
      <c r="U35" s="413"/>
      <c r="V35" s="45"/>
      <c r="W35" s="45"/>
      <c r="X35" s="45"/>
      <c r="Z35" s="403"/>
      <c r="AA35" s="276"/>
      <c r="AB35" s="277"/>
      <c r="AC35" s="278"/>
    </row>
    <row r="36" spans="1:30" ht="9.9499999999999993" customHeight="1" thickBot="1" x14ac:dyDescent="0.3">
      <c r="A36" s="403"/>
      <c r="B36" s="404"/>
      <c r="C36" s="407"/>
      <c r="D36" s="408"/>
      <c r="E36" s="423"/>
      <c r="F36" s="424"/>
      <c r="G36" s="425"/>
      <c r="H36" s="18" t="str">
        <f t="shared" si="9"/>
        <v/>
      </c>
      <c r="I36" s="18" t="str">
        <f t="shared" si="10"/>
        <v/>
      </c>
      <c r="J36" s="269"/>
      <c r="K36" s="304"/>
      <c r="L36" s="308"/>
      <c r="M36" s="162" t="str">
        <f t="shared" si="3"/>
        <v/>
      </c>
      <c r="N36" s="163" t="str">
        <f t="shared" si="4"/>
        <v/>
      </c>
      <c r="O36" s="164" t="str">
        <f t="shared" si="5"/>
        <v/>
      </c>
      <c r="P36" s="237" t="str">
        <f t="shared" si="14"/>
        <v>No Runner</v>
      </c>
      <c r="Q36" s="58" t="str">
        <f>IF(K36&gt;0,IF(R36="no","No",RANK(R36,$R$3:$R$38,1)+COUNTIF($R$3:R36,R36)-1),"No Runner")</f>
        <v>No Runner</v>
      </c>
      <c r="R36" s="35" t="str">
        <f t="shared" si="7"/>
        <v>No Runner</v>
      </c>
      <c r="S36" s="35" t="str">
        <f t="shared" si="8"/>
        <v>No Runner</v>
      </c>
      <c r="T36" s="58" t="str">
        <f t="shared" si="17"/>
        <v/>
      </c>
      <c r="U36" s="413"/>
      <c r="V36" s="397" t="str">
        <f>C2&amp;" Finalists"</f>
        <v>800m Finalists</v>
      </c>
      <c r="W36" s="398"/>
      <c r="X36" s="398"/>
      <c r="Y36" s="399"/>
      <c r="Z36" s="403"/>
      <c r="AA36" s="276"/>
      <c r="AB36" s="277"/>
      <c r="AC36" s="278"/>
    </row>
    <row r="37" spans="1:30" ht="9.9499999999999993" customHeight="1" x14ac:dyDescent="0.25">
      <c r="A37" s="344"/>
      <c r="B37" s="345" t="s">
        <v>11</v>
      </c>
      <c r="C37" s="407"/>
      <c r="D37" s="408"/>
      <c r="E37" s="423"/>
      <c r="F37" s="424"/>
      <c r="G37" s="425"/>
      <c r="H37" s="19" t="str">
        <f t="shared" si="9"/>
        <v/>
      </c>
      <c r="I37" s="19" t="str">
        <f t="shared" si="10"/>
        <v/>
      </c>
      <c r="J37" s="269"/>
      <c r="K37" s="304"/>
      <c r="L37" s="308"/>
      <c r="M37" s="162" t="str">
        <f t="shared" si="3"/>
        <v/>
      </c>
      <c r="N37" s="163" t="str">
        <f t="shared" si="4"/>
        <v/>
      </c>
      <c r="O37" s="164" t="str">
        <f t="shared" si="5"/>
        <v/>
      </c>
      <c r="P37" s="237" t="str">
        <f t="shared" si="14"/>
        <v>No Runner</v>
      </c>
      <c r="Q37" s="58" t="str">
        <f>IF(K37&gt;0,IF(R37="no","No",RANK(R37,$R$3:$R$38,1)+COUNTIF($R$3:R37,R37)-1),"No Runner")</f>
        <v>No Runner</v>
      </c>
      <c r="R37" s="35" t="str">
        <f t="shared" si="7"/>
        <v>No Runner</v>
      </c>
      <c r="S37" s="35" t="str">
        <f t="shared" si="8"/>
        <v>No Runner</v>
      </c>
      <c r="T37" s="58" t="str">
        <f t="shared" si="17"/>
        <v/>
      </c>
      <c r="U37" s="413"/>
      <c r="V37" s="400"/>
      <c r="W37" s="401"/>
      <c r="X37" s="401"/>
      <c r="Y37" s="402"/>
      <c r="Z37" s="403"/>
      <c r="AA37" s="276"/>
      <c r="AB37" s="277"/>
      <c r="AC37" s="278"/>
    </row>
    <row r="38" spans="1:30" ht="9.9499999999999993" customHeight="1" thickBot="1" x14ac:dyDescent="0.3">
      <c r="A38" s="344"/>
      <c r="B38" s="346"/>
      <c r="C38" s="407"/>
      <c r="D38" s="408"/>
      <c r="E38" s="426"/>
      <c r="F38" s="427"/>
      <c r="G38" s="428"/>
      <c r="H38" s="9" t="str">
        <f t="shared" si="9"/>
        <v/>
      </c>
      <c r="I38" s="9" t="str">
        <f t="shared" si="10"/>
        <v/>
      </c>
      <c r="J38" s="285"/>
      <c r="K38" s="306"/>
      <c r="L38" s="309"/>
      <c r="M38" s="165" t="str">
        <f t="shared" si="3"/>
        <v/>
      </c>
      <c r="N38" s="166" t="str">
        <f t="shared" si="4"/>
        <v/>
      </c>
      <c r="O38" s="167" t="str">
        <f t="shared" si="5"/>
        <v/>
      </c>
      <c r="P38" s="238" t="str">
        <f t="shared" si="14"/>
        <v>No Runner</v>
      </c>
      <c r="Q38" s="63" t="str">
        <f>IF(K38&gt;0,IF(R38="no","No",RANK(R38,$R$3:$R$38,1)+COUNTIF($R$3:R38,R38)-1),"No Runner")</f>
        <v>No Runner</v>
      </c>
      <c r="R38" s="36" t="str">
        <f t="shared" si="7"/>
        <v>No Runner</v>
      </c>
      <c r="S38" s="36" t="str">
        <f t="shared" si="8"/>
        <v>No Runner</v>
      </c>
      <c r="T38" s="63" t="str">
        <f t="shared" si="17"/>
        <v/>
      </c>
      <c r="U38" s="413"/>
      <c r="V38" s="235" t="s">
        <v>46</v>
      </c>
      <c r="W38" s="67" t="s">
        <v>1</v>
      </c>
      <c r="X38" s="192" t="s">
        <v>39</v>
      </c>
      <c r="Y38" s="68" t="s">
        <v>8</v>
      </c>
      <c r="Z38" s="403"/>
      <c r="AA38" s="279"/>
      <c r="AB38" s="280"/>
      <c r="AC38" s="281"/>
    </row>
    <row r="39" spans="1:30" ht="9.9499999999999993" customHeight="1" x14ac:dyDescent="0.25">
      <c r="A39" s="344"/>
      <c r="B39" s="156">
        <v>1</v>
      </c>
      <c r="C39" s="407"/>
      <c r="D39" s="408"/>
      <c r="E39" s="347" t="str">
        <f>C2&amp;" Final"</f>
        <v>800m Final</v>
      </c>
      <c r="G39" s="49">
        <v>1</v>
      </c>
      <c r="H39" s="50" t="str">
        <f>IFERROR(VLOOKUP($J39,$AA$2:$AC$38,2,0),"")</f>
        <v>Luke Carlin</v>
      </c>
      <c r="I39" s="50" t="str">
        <f>IFERROR(VLOOKUP($J39,$AA$2:$AC$38,3,0),"")</f>
        <v>Sandringham</v>
      </c>
      <c r="J39" s="296">
        <v>437</v>
      </c>
      <c r="K39" s="307">
        <v>1.5065972222222223E-3</v>
      </c>
      <c r="L39" s="307"/>
      <c r="M39" s="159" t="str">
        <f t="shared" si="3"/>
        <v xml:space="preserve"> </v>
      </c>
      <c r="N39" s="160" t="str">
        <f t="shared" si="4"/>
        <v xml:space="preserve"> </v>
      </c>
      <c r="O39" s="161" t="str">
        <f t="shared" si="5"/>
        <v xml:space="preserve"> </v>
      </c>
      <c r="P39" s="66"/>
      <c r="Q39" s="350" t="str">
        <f>Entries!$A$1</f>
        <v>U15 Boys</v>
      </c>
      <c r="R39" s="223"/>
      <c r="S39" s="223"/>
      <c r="T39" s="223"/>
      <c r="U39" s="73"/>
      <c r="V39" s="53">
        <v>1</v>
      </c>
      <c r="W39" s="54" t="str">
        <f>IFERROR(INDEX($H$3:$H$38,MATCH($B39,$Q$3:$Q$38,0)),"")</f>
        <v/>
      </c>
      <c r="X39" s="82" t="str">
        <f t="shared" ref="X39:X54" si="18">IFERROR(INDEX($I$3:$I$38,MATCH($B39,$Q$3:$Q$38,0)),"")</f>
        <v/>
      </c>
      <c r="Y39" s="51" t="str">
        <f t="shared" ref="Y39:Y54" si="19">IFERROR(INDEX($J$3:$J$38,MATCH($B39,$Q$3:$Q$38,0)),"")</f>
        <v/>
      </c>
      <c r="Z39" s="403"/>
      <c r="AA39" s="242"/>
      <c r="AB39" s="242"/>
      <c r="AC39" s="242"/>
    </row>
    <row r="40" spans="1:30" ht="9.9499999999999993" customHeight="1" x14ac:dyDescent="0.25">
      <c r="A40" s="344"/>
      <c r="B40" s="156">
        <v>2</v>
      </c>
      <c r="C40" s="407"/>
      <c r="D40" s="408"/>
      <c r="E40" s="348"/>
      <c r="G40" s="40">
        <v>2</v>
      </c>
      <c r="H40" s="37" t="str">
        <f t="shared" ref="H40:H54" si="20">IFERROR(VLOOKUP($J40,$AA$2:$AC$38,2,0),"")</f>
        <v>Nikolai Cherniaev</v>
      </c>
      <c r="I40" s="194" t="str">
        <f t="shared" ref="I40:I54" si="21">IFERROR(VLOOKUP($J40,$AA$2:$AC$38,3,0),"")</f>
        <v>Verulam</v>
      </c>
      <c r="J40" s="297">
        <v>739</v>
      </c>
      <c r="K40" s="308">
        <v>1.5343749999999999E-3</v>
      </c>
      <c r="L40" s="308"/>
      <c r="M40" s="162" t="str">
        <f t="shared" si="3"/>
        <v xml:space="preserve"> </v>
      </c>
      <c r="N40" s="163" t="str">
        <f t="shared" si="4"/>
        <v xml:space="preserve"> </v>
      </c>
      <c r="O40" s="164" t="str">
        <f t="shared" si="5"/>
        <v xml:space="preserve"> </v>
      </c>
      <c r="P40" s="237"/>
      <c r="Q40" s="351"/>
      <c r="R40" s="223"/>
      <c r="S40" s="223"/>
      <c r="T40" s="223"/>
      <c r="U40" s="73"/>
      <c r="V40" s="236">
        <v>2</v>
      </c>
      <c r="W40" s="67" t="str">
        <f t="shared" ref="W40:W54" si="22">IFERROR(INDEX($H$3:$H$38,MATCH($B40,$Q$3:$Q$38,0)),"")</f>
        <v/>
      </c>
      <c r="X40" s="192" t="str">
        <f t="shared" si="18"/>
        <v/>
      </c>
      <c r="Y40" s="68" t="str">
        <f t="shared" si="19"/>
        <v/>
      </c>
      <c r="Z40" s="403"/>
      <c r="AA40"/>
      <c r="AB40"/>
      <c r="AC40"/>
    </row>
    <row r="41" spans="1:30" ht="9.9499999999999993" customHeight="1" thickBot="1" x14ac:dyDescent="0.3">
      <c r="A41" s="344"/>
      <c r="B41" s="156">
        <v>3</v>
      </c>
      <c r="C41" s="407"/>
      <c r="D41" s="408"/>
      <c r="E41" s="348"/>
      <c r="G41" s="135">
        <v>3</v>
      </c>
      <c r="H41" s="136" t="str">
        <f t="shared" si="20"/>
        <v>Alex Caprioara</v>
      </c>
      <c r="I41" s="195" t="str">
        <f t="shared" si="21"/>
        <v>Chancellor's</v>
      </c>
      <c r="J41" s="297">
        <v>151</v>
      </c>
      <c r="K41" s="308">
        <v>1.5920138888888887E-3</v>
      </c>
      <c r="L41" s="308"/>
      <c r="M41" s="162" t="str">
        <f t="shared" si="3"/>
        <v xml:space="preserve"> </v>
      </c>
      <c r="N41" s="163" t="str">
        <f t="shared" si="4"/>
        <v xml:space="preserve"> </v>
      </c>
      <c r="O41" s="164" t="str">
        <f t="shared" si="5"/>
        <v xml:space="preserve"> </v>
      </c>
      <c r="P41" s="237"/>
      <c r="Q41" s="351"/>
      <c r="R41" s="223"/>
      <c r="S41" s="223"/>
      <c r="T41" s="223"/>
      <c r="U41" s="73"/>
      <c r="V41" s="236">
        <v>3</v>
      </c>
      <c r="W41" s="67" t="str">
        <f t="shared" si="22"/>
        <v/>
      </c>
      <c r="X41" s="192" t="str">
        <f t="shared" si="18"/>
        <v/>
      </c>
      <c r="Y41" s="68" t="str">
        <f t="shared" si="19"/>
        <v/>
      </c>
      <c r="Z41" s="403"/>
      <c r="AA41"/>
      <c r="AB41"/>
      <c r="AC41"/>
    </row>
    <row r="42" spans="1:30" ht="9.9499999999999993" customHeight="1" x14ac:dyDescent="0.25">
      <c r="A42" s="344"/>
      <c r="B42" s="156">
        <v>4</v>
      </c>
      <c r="C42" s="407"/>
      <c r="D42" s="408"/>
      <c r="E42" s="348"/>
      <c r="G42" s="137">
        <v>4</v>
      </c>
      <c r="H42" s="138" t="str">
        <f t="shared" si="20"/>
        <v xml:space="preserve">James Ingham  Ingham </v>
      </c>
      <c r="I42" s="196" t="str">
        <f t="shared" si="21"/>
        <v>Samuel Ryder Academy</v>
      </c>
      <c r="J42" s="297">
        <v>417</v>
      </c>
      <c r="K42" s="308">
        <v>1.6017361111111111E-3</v>
      </c>
      <c r="L42" s="308"/>
      <c r="M42" s="162" t="str">
        <f t="shared" si="3"/>
        <v xml:space="preserve"> </v>
      </c>
      <c r="N42" s="163" t="str">
        <f t="shared" si="4"/>
        <v xml:space="preserve"> </v>
      </c>
      <c r="O42" s="164" t="str">
        <f t="shared" si="5"/>
        <v xml:space="preserve"> </v>
      </c>
      <c r="P42" s="237"/>
      <c r="Q42" s="351"/>
      <c r="R42" s="223"/>
      <c r="S42" s="223"/>
      <c r="T42" s="223"/>
      <c r="U42" s="73"/>
      <c r="V42" s="236">
        <v>4</v>
      </c>
      <c r="W42" s="67" t="str">
        <f t="shared" si="22"/>
        <v/>
      </c>
      <c r="X42" s="192" t="str">
        <f t="shared" si="18"/>
        <v/>
      </c>
      <c r="Y42" s="68" t="str">
        <f t="shared" si="19"/>
        <v/>
      </c>
      <c r="Z42" s="403"/>
      <c r="AA42"/>
      <c r="AB42"/>
      <c r="AC42"/>
    </row>
    <row r="43" spans="1:30" ht="9.9499999999999993" customHeight="1" x14ac:dyDescent="0.25">
      <c r="A43" s="344"/>
      <c r="B43" s="156">
        <v>5</v>
      </c>
      <c r="C43" s="407"/>
      <c r="D43" s="408"/>
      <c r="E43" s="348"/>
      <c r="G43" s="29">
        <v>5</v>
      </c>
      <c r="H43" s="38" t="str">
        <f t="shared" si="20"/>
        <v>Josh  Hirst</v>
      </c>
      <c r="I43" s="197" t="str">
        <f t="shared" si="21"/>
        <v>Haberdashers' Boys' School</v>
      </c>
      <c r="J43" s="297">
        <v>188</v>
      </c>
      <c r="K43" s="308">
        <v>1.6318287037037037E-3</v>
      </c>
      <c r="L43" s="308"/>
      <c r="M43" s="162" t="str">
        <f t="shared" si="3"/>
        <v xml:space="preserve"> </v>
      </c>
      <c r="N43" s="163" t="str">
        <f t="shared" si="4"/>
        <v xml:space="preserve"> </v>
      </c>
      <c r="O43" s="164" t="str">
        <f t="shared" si="5"/>
        <v xml:space="preserve"> </v>
      </c>
      <c r="P43" s="237"/>
      <c r="Q43" s="351"/>
      <c r="R43" s="223"/>
      <c r="S43" s="223"/>
      <c r="T43" s="223"/>
      <c r="U43" s="73"/>
      <c r="V43" s="236">
        <v>5</v>
      </c>
      <c r="W43" s="67" t="str">
        <f t="shared" si="22"/>
        <v/>
      </c>
      <c r="X43" s="192" t="str">
        <f t="shared" si="18"/>
        <v/>
      </c>
      <c r="Y43" s="68" t="str">
        <f t="shared" si="19"/>
        <v/>
      </c>
      <c r="Z43" s="403"/>
      <c r="AA43"/>
      <c r="AB43"/>
      <c r="AC43"/>
    </row>
    <row r="44" spans="1:30" ht="9.9499999999999993" customHeight="1" x14ac:dyDescent="0.25">
      <c r="A44" s="344"/>
      <c r="B44" s="156">
        <v>6</v>
      </c>
      <c r="C44" s="407"/>
      <c r="D44" s="408"/>
      <c r="E44" s="348"/>
      <c r="G44" s="29">
        <v>6</v>
      </c>
      <c r="H44" s="38" t="str">
        <f t="shared" si="20"/>
        <v>Archie Seddon</v>
      </c>
      <c r="I44" s="38" t="str">
        <f t="shared" si="21"/>
        <v>Berkhamsted</v>
      </c>
      <c r="J44" s="297">
        <v>102</v>
      </c>
      <c r="K44" s="308">
        <v>1.6432870370370371E-3</v>
      </c>
      <c r="L44" s="311"/>
      <c r="M44" s="171" t="str">
        <f t="shared" si="3"/>
        <v xml:space="preserve"> </v>
      </c>
      <c r="N44" s="172" t="str">
        <f t="shared" si="4"/>
        <v xml:space="preserve"> </v>
      </c>
      <c r="O44" s="173" t="str">
        <f t="shared" si="5"/>
        <v xml:space="preserve"> </v>
      </c>
      <c r="P44" s="220"/>
      <c r="Q44" s="351"/>
      <c r="R44" s="223"/>
      <c r="S44" s="223"/>
      <c r="T44" s="223"/>
      <c r="U44" s="73"/>
      <c r="V44" s="236">
        <v>6</v>
      </c>
      <c r="W44" s="67" t="str">
        <f t="shared" si="22"/>
        <v/>
      </c>
      <c r="X44" s="192" t="str">
        <f t="shared" si="18"/>
        <v/>
      </c>
      <c r="Y44" s="68" t="str">
        <f t="shared" si="19"/>
        <v/>
      </c>
      <c r="Z44" s="403"/>
      <c r="AA44"/>
      <c r="AB44"/>
      <c r="AC44"/>
    </row>
    <row r="45" spans="1:30" ht="9.9499999999999993" customHeight="1" x14ac:dyDescent="0.25">
      <c r="A45" s="344"/>
      <c r="B45" s="156">
        <v>7</v>
      </c>
      <c r="C45" s="407"/>
      <c r="D45" s="408"/>
      <c r="E45" s="348"/>
      <c r="G45" s="29">
        <v>7</v>
      </c>
      <c r="H45" s="38" t="str">
        <f t="shared" si="20"/>
        <v>Lucas  Titchmarsh</v>
      </c>
      <c r="I45" s="38" t="str">
        <f t="shared" si="21"/>
        <v>Chancellor's</v>
      </c>
      <c r="J45" s="297">
        <v>149</v>
      </c>
      <c r="K45" s="308">
        <v>1.6578703703703703E-3</v>
      </c>
      <c r="L45" s="311"/>
      <c r="M45" s="171" t="str">
        <f t="shared" si="3"/>
        <v xml:space="preserve"> </v>
      </c>
      <c r="N45" s="172" t="str">
        <f t="shared" si="4"/>
        <v xml:space="preserve"> </v>
      </c>
      <c r="O45" s="173" t="str">
        <f t="shared" si="5"/>
        <v xml:space="preserve"> </v>
      </c>
      <c r="P45" s="220"/>
      <c r="Q45" s="351"/>
      <c r="R45" s="223"/>
      <c r="S45" s="223"/>
      <c r="T45" s="223"/>
      <c r="U45" s="73"/>
      <c r="V45" s="236">
        <v>7</v>
      </c>
      <c r="W45" s="67" t="str">
        <f t="shared" si="22"/>
        <v/>
      </c>
      <c r="X45" s="192" t="str">
        <f t="shared" si="18"/>
        <v/>
      </c>
      <c r="Y45" s="68" t="str">
        <f t="shared" si="19"/>
        <v/>
      </c>
      <c r="Z45" s="403"/>
      <c r="AA45"/>
      <c r="AB45"/>
      <c r="AC45"/>
    </row>
    <row r="46" spans="1:30" ht="9.9499999999999993" customHeight="1" x14ac:dyDescent="0.25">
      <c r="A46" s="344"/>
      <c r="B46" s="156">
        <v>8</v>
      </c>
      <c r="C46" s="407"/>
      <c r="D46" s="408"/>
      <c r="E46" s="348"/>
      <c r="G46" s="29">
        <v>8</v>
      </c>
      <c r="H46" s="38" t="str">
        <f t="shared" si="20"/>
        <v>George Grimwood</v>
      </c>
      <c r="I46" s="38" t="str">
        <f t="shared" si="21"/>
        <v>Bishop Stortford High</v>
      </c>
      <c r="J46" s="297">
        <v>126</v>
      </c>
      <c r="K46" s="308">
        <v>1.662847222222222E-3</v>
      </c>
      <c r="L46" s="311"/>
      <c r="M46" s="171" t="str">
        <f t="shared" si="3"/>
        <v xml:space="preserve"> </v>
      </c>
      <c r="N46" s="172" t="str">
        <f t="shared" si="4"/>
        <v xml:space="preserve"> </v>
      </c>
      <c r="O46" s="173" t="str">
        <f t="shared" si="5"/>
        <v xml:space="preserve"> </v>
      </c>
      <c r="P46" s="220"/>
      <c r="Q46" s="351"/>
      <c r="R46" s="223"/>
      <c r="S46" s="223"/>
      <c r="T46" s="223"/>
      <c r="U46" s="73"/>
      <c r="V46" s="236">
        <v>8</v>
      </c>
      <c r="W46" s="67" t="str">
        <f t="shared" si="22"/>
        <v/>
      </c>
      <c r="X46" s="192" t="str">
        <f t="shared" si="18"/>
        <v/>
      </c>
      <c r="Y46" s="68" t="str">
        <f t="shared" si="19"/>
        <v/>
      </c>
      <c r="Z46" s="403"/>
      <c r="AA46"/>
      <c r="AB46"/>
      <c r="AC46"/>
    </row>
    <row r="47" spans="1:30" ht="9.9499999999999993" customHeight="1" thickBot="1" x14ac:dyDescent="0.3">
      <c r="A47" s="344"/>
      <c r="B47" s="156">
        <v>9</v>
      </c>
      <c r="C47" s="407"/>
      <c r="D47" s="408"/>
      <c r="E47" s="348"/>
      <c r="G47" s="29">
        <v>9</v>
      </c>
      <c r="H47" s="38" t="str">
        <f t="shared" si="20"/>
        <v>Quinn Edwards</v>
      </c>
      <c r="I47" s="38" t="str">
        <f t="shared" si="21"/>
        <v>The Adeyfield Academy</v>
      </c>
      <c r="J47" s="297">
        <v>663</v>
      </c>
      <c r="K47" s="308">
        <v>1.6649305555555556E-3</v>
      </c>
      <c r="L47" s="311"/>
      <c r="M47" s="171" t="str">
        <f t="shared" si="3"/>
        <v xml:space="preserve"> </v>
      </c>
      <c r="N47" s="172" t="str">
        <f t="shared" si="4"/>
        <v xml:space="preserve"> </v>
      </c>
      <c r="O47" s="173" t="str">
        <f t="shared" si="5"/>
        <v xml:space="preserve"> </v>
      </c>
      <c r="P47" s="220"/>
      <c r="Q47" s="351"/>
      <c r="R47" s="223"/>
      <c r="S47" s="223"/>
      <c r="T47" s="223"/>
      <c r="U47" s="73"/>
      <c r="V47" s="236">
        <v>9</v>
      </c>
      <c r="W47" s="67" t="str">
        <f t="shared" si="22"/>
        <v/>
      </c>
      <c r="X47" s="192" t="str">
        <f t="shared" si="18"/>
        <v/>
      </c>
      <c r="Y47" s="68" t="str">
        <f t="shared" si="19"/>
        <v/>
      </c>
      <c r="Z47" s="403"/>
      <c r="AA47" s="251"/>
      <c r="AB47" s="251"/>
      <c r="AC47" s="251"/>
    </row>
    <row r="48" spans="1:30" ht="9.9499999999999993" customHeight="1" thickBot="1" x14ac:dyDescent="0.3">
      <c r="A48" s="344"/>
      <c r="B48" s="46">
        <v>10</v>
      </c>
      <c r="C48" s="407"/>
      <c r="D48" s="408"/>
      <c r="E48" s="348"/>
      <c r="G48" s="29">
        <v>10</v>
      </c>
      <c r="H48" s="38" t="str">
        <f t="shared" si="20"/>
        <v>Obi Buckley</v>
      </c>
      <c r="I48" s="38" t="str">
        <f t="shared" si="21"/>
        <v>Longdean School</v>
      </c>
      <c r="J48" s="297">
        <v>282</v>
      </c>
      <c r="K48" s="308">
        <v>1.6793981481481484E-3</v>
      </c>
      <c r="L48" s="308"/>
      <c r="M48" s="162" t="str">
        <f t="shared" si="3"/>
        <v xml:space="preserve"> </v>
      </c>
      <c r="N48" s="163" t="str">
        <f t="shared" si="4"/>
        <v xml:space="preserve"> </v>
      </c>
      <c r="O48" s="164" t="str">
        <f t="shared" si="5"/>
        <v xml:space="preserve"> </v>
      </c>
      <c r="P48" s="237"/>
      <c r="Q48" s="351"/>
      <c r="R48" s="223"/>
      <c r="S48" s="223"/>
      <c r="T48" s="223"/>
      <c r="U48" s="73"/>
      <c r="V48" s="236">
        <v>10</v>
      </c>
      <c r="W48" s="67" t="str">
        <f t="shared" si="22"/>
        <v/>
      </c>
      <c r="X48" s="192" t="str">
        <f t="shared" si="18"/>
        <v/>
      </c>
      <c r="Y48" s="68" t="str">
        <f t="shared" si="19"/>
        <v/>
      </c>
      <c r="Z48" s="403"/>
      <c r="AA48" s="353" t="s">
        <v>58</v>
      </c>
      <c r="AB48" s="354" t="s">
        <v>57</v>
      </c>
      <c r="AC48" s="355"/>
      <c r="AD48" s="27"/>
    </row>
    <row r="49" spans="1:30" ht="9.9499999999999993" customHeight="1" x14ac:dyDescent="0.25">
      <c r="A49" s="344"/>
      <c r="B49" s="46">
        <v>11</v>
      </c>
      <c r="C49" s="407"/>
      <c r="D49" s="408"/>
      <c r="E49" s="348"/>
      <c r="G49" s="29">
        <v>11</v>
      </c>
      <c r="H49" s="38" t="str">
        <f t="shared" si="20"/>
        <v>Matthew Williams</v>
      </c>
      <c r="I49" s="38" t="str">
        <f t="shared" si="21"/>
        <v>Beaumont</v>
      </c>
      <c r="J49" s="297">
        <v>71</v>
      </c>
      <c r="K49" s="308">
        <v>1.692013888888889E-3</v>
      </c>
      <c r="L49" s="308"/>
      <c r="M49" s="162" t="str">
        <f t="shared" si="3"/>
        <v xml:space="preserve"> </v>
      </c>
      <c r="N49" s="163" t="str">
        <f t="shared" si="4"/>
        <v xml:space="preserve"> </v>
      </c>
      <c r="O49" s="164" t="str">
        <f t="shared" si="5"/>
        <v xml:space="preserve"> </v>
      </c>
      <c r="P49" s="237"/>
      <c r="Q49" s="351"/>
      <c r="R49" s="223"/>
      <c r="S49" s="223"/>
      <c r="T49" s="223"/>
      <c r="U49" s="73"/>
      <c r="V49" s="236">
        <v>11</v>
      </c>
      <c r="W49" s="67" t="str">
        <f t="shared" si="22"/>
        <v/>
      </c>
      <c r="X49" s="192" t="str">
        <f t="shared" si="18"/>
        <v/>
      </c>
      <c r="Y49" s="68" t="str">
        <f t="shared" si="19"/>
        <v/>
      </c>
      <c r="Z49" s="403"/>
      <c r="AA49" s="275">
        <v>411</v>
      </c>
      <c r="AB49" s="82" t="str">
        <f>IFERROR(VLOOKUP($AA49,Entries!$B$2:$E$999,2,0),"")</f>
        <v/>
      </c>
      <c r="AC49" s="82" t="str">
        <f>IFERROR(VLOOKUP($AA49,Entries!$B$2:$E$999,3,0),"")</f>
        <v/>
      </c>
      <c r="AD49" s="51" t="str">
        <f>IFERROR(VLOOKUP($AA49,Entries!$B$2:$E$999,4,0),"")</f>
        <v/>
      </c>
    </row>
    <row r="50" spans="1:30" ht="9.9499999999999993" customHeight="1" thickBot="1" x14ac:dyDescent="0.3">
      <c r="A50" s="344"/>
      <c r="B50" s="46">
        <v>12</v>
      </c>
      <c r="C50" s="409"/>
      <c r="D50" s="410"/>
      <c r="E50" s="348"/>
      <c r="G50" s="29">
        <v>12</v>
      </c>
      <c r="H50" s="38" t="str">
        <f t="shared" si="20"/>
        <v/>
      </c>
      <c r="I50" s="38" t="str">
        <f t="shared" si="21"/>
        <v/>
      </c>
      <c r="J50" s="297"/>
      <c r="K50" s="308"/>
      <c r="L50" s="308"/>
      <c r="M50" s="162" t="str">
        <f t="shared" si="3"/>
        <v/>
      </c>
      <c r="N50" s="163" t="str">
        <f t="shared" si="4"/>
        <v/>
      </c>
      <c r="O50" s="164" t="str">
        <f t="shared" si="5"/>
        <v/>
      </c>
      <c r="P50" s="237"/>
      <c r="Q50" s="351"/>
      <c r="R50" s="223"/>
      <c r="S50" s="223"/>
      <c r="T50" s="223"/>
      <c r="U50" s="73"/>
      <c r="V50" s="236">
        <v>12</v>
      </c>
      <c r="W50" s="67" t="str">
        <f t="shared" si="22"/>
        <v/>
      </c>
      <c r="X50" s="192" t="str">
        <f t="shared" si="18"/>
        <v/>
      </c>
      <c r="Y50" s="68" t="str">
        <f t="shared" si="19"/>
        <v/>
      </c>
      <c r="Z50" s="403"/>
      <c r="AA50" s="243"/>
      <c r="AB50" s="69" t="str">
        <f>IFERROR(VLOOKUP($AA49,Entries!$H$2:$K$999,2,0),"")</f>
        <v/>
      </c>
      <c r="AC50" s="193" t="str">
        <f>IFERROR(VLOOKUP($AA49,Entries!$H$2:$K$999,3,0),"")</f>
        <v/>
      </c>
      <c r="AD50" s="70" t="str">
        <f>IFERROR(VLOOKUP($AA49,Entries!$H$2:$K$999,4,0),"")</f>
        <v/>
      </c>
    </row>
    <row r="51" spans="1:30" ht="9.9499999999999993" customHeight="1" thickBot="1" x14ac:dyDescent="0.3">
      <c r="A51" s="344"/>
      <c r="B51" s="46">
        <v>13</v>
      </c>
      <c r="C51" s="356" t="s">
        <v>18</v>
      </c>
      <c r="D51" s="357"/>
      <c r="E51" s="348"/>
      <c r="G51" s="29">
        <v>13</v>
      </c>
      <c r="H51" s="38" t="str">
        <f t="shared" si="20"/>
        <v/>
      </c>
      <c r="I51" s="197" t="str">
        <f t="shared" si="21"/>
        <v/>
      </c>
      <c r="J51" s="297"/>
      <c r="K51" s="308"/>
      <c r="L51" s="308"/>
      <c r="M51" s="162" t="str">
        <f t="shared" si="3"/>
        <v/>
      </c>
      <c r="N51" s="163" t="str">
        <f t="shared" si="4"/>
        <v/>
      </c>
      <c r="O51" s="164" t="str">
        <f t="shared" si="5"/>
        <v/>
      </c>
      <c r="P51" s="237"/>
      <c r="Q51" s="351"/>
      <c r="R51" s="223"/>
      <c r="S51" s="223"/>
      <c r="T51" s="223"/>
      <c r="U51" s="73"/>
      <c r="V51" s="236">
        <v>13</v>
      </c>
      <c r="W51" s="67" t="str">
        <f t="shared" si="22"/>
        <v/>
      </c>
      <c r="X51" s="192" t="str">
        <f t="shared" si="18"/>
        <v/>
      </c>
      <c r="Y51" s="68" t="str">
        <f t="shared" si="19"/>
        <v/>
      </c>
      <c r="Z51" s="403"/>
      <c r="AA51" s="230"/>
      <c r="AB51" s="230"/>
      <c r="AC51" s="230"/>
      <c r="AD51" s="230"/>
    </row>
    <row r="52" spans="1:30" ht="9.9499999999999993" customHeight="1" x14ac:dyDescent="0.25">
      <c r="A52" s="344"/>
      <c r="B52" s="46">
        <v>14</v>
      </c>
      <c r="C52" s="97" t="s">
        <v>15</v>
      </c>
      <c r="D52" s="300">
        <v>1.443287037037037E-3</v>
      </c>
      <c r="E52" s="348"/>
      <c r="G52" s="29">
        <v>14</v>
      </c>
      <c r="H52" s="38" t="str">
        <f t="shared" si="20"/>
        <v/>
      </c>
      <c r="I52" s="197" t="str">
        <f t="shared" si="21"/>
        <v/>
      </c>
      <c r="J52" s="297"/>
      <c r="K52" s="308"/>
      <c r="L52" s="308"/>
      <c r="M52" s="162" t="str">
        <f t="shared" si="3"/>
        <v/>
      </c>
      <c r="N52" s="163" t="str">
        <f t="shared" si="4"/>
        <v/>
      </c>
      <c r="O52" s="164" t="str">
        <f t="shared" si="5"/>
        <v/>
      </c>
      <c r="P52" s="237"/>
      <c r="Q52" s="351"/>
      <c r="R52" s="223"/>
      <c r="S52" s="223"/>
      <c r="T52" s="223"/>
      <c r="U52" s="73"/>
      <c r="V52" s="236">
        <v>14</v>
      </c>
      <c r="W52" s="67" t="str">
        <f t="shared" si="22"/>
        <v/>
      </c>
      <c r="X52" s="192" t="str">
        <f t="shared" si="18"/>
        <v/>
      </c>
      <c r="Y52" s="68" t="str">
        <f t="shared" si="19"/>
        <v/>
      </c>
      <c r="Z52" s="403"/>
      <c r="AA52" s="230"/>
      <c r="AB52" s="230"/>
      <c r="AC52" s="230"/>
    </row>
    <row r="53" spans="1:30" ht="9.9499999999999993" customHeight="1" x14ac:dyDescent="0.25">
      <c r="A53" s="344"/>
      <c r="B53" s="46">
        <v>15</v>
      </c>
      <c r="C53" s="98" t="s">
        <v>17</v>
      </c>
      <c r="D53" s="301">
        <v>1.4120370370370369E-3</v>
      </c>
      <c r="E53" s="348"/>
      <c r="G53" s="29">
        <v>15</v>
      </c>
      <c r="H53" s="38" t="str">
        <f t="shared" si="20"/>
        <v/>
      </c>
      <c r="I53" s="197" t="str">
        <f t="shared" si="21"/>
        <v/>
      </c>
      <c r="J53" s="297"/>
      <c r="K53" s="308"/>
      <c r="L53" s="308"/>
      <c r="M53" s="162" t="str">
        <f t="shared" si="3"/>
        <v/>
      </c>
      <c r="N53" s="163" t="str">
        <f t="shared" si="4"/>
        <v/>
      </c>
      <c r="O53" s="164" t="str">
        <f t="shared" si="5"/>
        <v/>
      </c>
      <c r="P53" s="237"/>
      <c r="Q53" s="351"/>
      <c r="R53" s="223"/>
      <c r="S53" s="223"/>
      <c r="T53" s="223"/>
      <c r="U53" s="73"/>
      <c r="V53" s="236">
        <v>15</v>
      </c>
      <c r="W53" s="67" t="str">
        <f t="shared" si="22"/>
        <v/>
      </c>
      <c r="X53" s="192" t="str">
        <f t="shared" si="18"/>
        <v/>
      </c>
      <c r="Y53" s="68" t="str">
        <f t="shared" si="19"/>
        <v/>
      </c>
      <c r="Z53" s="403"/>
      <c r="AA53" s="230"/>
      <c r="AB53" s="230"/>
      <c r="AC53" s="230"/>
    </row>
    <row r="54" spans="1:30" ht="9.9499999999999993" customHeight="1" thickBot="1" x14ac:dyDescent="0.3">
      <c r="A54" s="344"/>
      <c r="B54" s="48">
        <v>16</v>
      </c>
      <c r="C54" s="99" t="s">
        <v>16</v>
      </c>
      <c r="D54" s="302">
        <v>1.4467592592592594E-3</v>
      </c>
      <c r="E54" s="349"/>
      <c r="G54" s="30">
        <v>16</v>
      </c>
      <c r="H54" s="39" t="str">
        <f t="shared" si="20"/>
        <v/>
      </c>
      <c r="I54" s="198" t="str">
        <f t="shared" si="21"/>
        <v/>
      </c>
      <c r="J54" s="298"/>
      <c r="K54" s="312"/>
      <c r="L54" s="312"/>
      <c r="M54" s="165" t="str">
        <f t="shared" si="3"/>
        <v/>
      </c>
      <c r="N54" s="166" t="str">
        <f t="shared" si="4"/>
        <v/>
      </c>
      <c r="O54" s="167" t="str">
        <f t="shared" si="5"/>
        <v/>
      </c>
      <c r="P54" s="238"/>
      <c r="Q54" s="352"/>
      <c r="R54" s="223"/>
      <c r="S54" s="223"/>
      <c r="T54" s="223"/>
      <c r="U54" s="73"/>
      <c r="V54" s="243">
        <v>16</v>
      </c>
      <c r="W54" s="69" t="str">
        <f t="shared" si="22"/>
        <v/>
      </c>
      <c r="X54" s="193" t="str">
        <f t="shared" si="18"/>
        <v/>
      </c>
      <c r="Y54" s="70" t="str">
        <f t="shared" si="19"/>
        <v/>
      </c>
      <c r="Z54" s="403"/>
      <c r="AA54" s="230"/>
      <c r="AB54" s="230"/>
      <c r="AC54" s="230"/>
    </row>
    <row r="55" spans="1:30" ht="9.9499999999999993" customHeight="1" x14ac:dyDescent="0.25">
      <c r="K55"/>
      <c r="L55"/>
    </row>
    <row r="56" spans="1:30" ht="9.9499999999999993" customHeight="1" x14ac:dyDescent="0.25">
      <c r="K56"/>
      <c r="L56"/>
    </row>
    <row r="59" spans="1:30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 x14ac:dyDescent="0.25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231" customFormat="1" ht="9.9499999999999993" customHeight="1" x14ac:dyDescent="0.25">
      <c r="A61" s="6"/>
      <c r="D61" s="6"/>
      <c r="E61"/>
      <c r="F61"/>
      <c r="G61"/>
      <c r="H61"/>
      <c r="I61"/>
      <c r="J61"/>
      <c r="K61"/>
      <c r="L61"/>
      <c r="M61"/>
      <c r="N61"/>
      <c r="O61"/>
      <c r="P61"/>
      <c r="Q61"/>
      <c r="U61" s="6"/>
      <c r="V61" s="6"/>
      <c r="W61" s="6"/>
      <c r="X61" s="6"/>
      <c r="Z61" s="6"/>
      <c r="AA61" s="6"/>
      <c r="AB61" s="47"/>
      <c r="AD61" s="6"/>
    </row>
    <row r="62" spans="1:30" s="231" customFormat="1" ht="9.9499999999999993" customHeight="1" x14ac:dyDescent="0.25">
      <c r="A62" s="6"/>
      <c r="D62" s="6"/>
      <c r="E62"/>
      <c r="F62"/>
      <c r="G62"/>
      <c r="H62"/>
      <c r="I62"/>
      <c r="J62"/>
      <c r="K62"/>
      <c r="L62"/>
      <c r="M62"/>
      <c r="N62"/>
      <c r="O62"/>
      <c r="P62"/>
      <c r="Q62"/>
      <c r="U62" s="6"/>
      <c r="V62" s="6"/>
      <c r="W62" s="6"/>
      <c r="X62" s="6"/>
      <c r="Z62" s="6"/>
      <c r="AA62" s="6"/>
      <c r="AB62" s="47"/>
      <c r="AD62" s="6"/>
    </row>
    <row r="63" spans="1:30" s="231" customFormat="1" ht="9.9499999999999993" customHeight="1" x14ac:dyDescent="0.25">
      <c r="A63" s="6"/>
      <c r="D63" s="6"/>
      <c r="E63"/>
      <c r="F63"/>
      <c r="G63"/>
      <c r="H63"/>
      <c r="I63"/>
      <c r="J63"/>
      <c r="K63"/>
      <c r="L63"/>
      <c r="M63"/>
      <c r="N63"/>
      <c r="O63"/>
      <c r="P63"/>
      <c r="Q63"/>
      <c r="U63" s="6"/>
      <c r="V63" s="6"/>
      <c r="W63" s="6"/>
      <c r="X63" s="6"/>
      <c r="Z63" s="6"/>
      <c r="AA63" s="6"/>
      <c r="AB63" s="47"/>
      <c r="AD63" s="6"/>
    </row>
    <row r="64" spans="1:30" s="231" customFormat="1" ht="9.9499999999999993" customHeight="1" x14ac:dyDescent="0.25">
      <c r="A64" s="6"/>
      <c r="D64" s="6"/>
      <c r="E64"/>
      <c r="F64"/>
      <c r="G64"/>
      <c r="H64"/>
      <c r="I64"/>
      <c r="J64"/>
      <c r="K64"/>
      <c r="L64"/>
      <c r="M64"/>
      <c r="N64"/>
      <c r="O64"/>
      <c r="P64"/>
      <c r="Q64"/>
      <c r="U64" s="6"/>
      <c r="V64" s="6"/>
      <c r="W64" s="6"/>
      <c r="X64" s="6"/>
      <c r="Z64" s="6"/>
      <c r="AA64" s="6"/>
      <c r="AB64" s="47"/>
      <c r="AD64" s="6"/>
    </row>
    <row r="65" spans="1:30" s="231" customFormat="1" ht="9.9499999999999993" customHeight="1" x14ac:dyDescent="0.25">
      <c r="A65" s="6"/>
      <c r="D65" s="6"/>
      <c r="E65"/>
      <c r="F65"/>
      <c r="G65"/>
      <c r="H65"/>
      <c r="I65"/>
      <c r="J65"/>
      <c r="K65"/>
      <c r="L65"/>
      <c r="M65"/>
      <c r="N65"/>
      <c r="O65"/>
      <c r="P65"/>
      <c r="Q65"/>
      <c r="U65" s="6"/>
      <c r="V65" s="6"/>
      <c r="W65" s="6"/>
      <c r="X65" s="6"/>
      <c r="Z65" s="6"/>
      <c r="AA65" s="6"/>
      <c r="AB65" s="47"/>
      <c r="AD65" s="6"/>
    </row>
    <row r="66" spans="1:30" s="231" customFormat="1" ht="9.9499999999999993" customHeight="1" x14ac:dyDescent="0.25">
      <c r="A66" s="6"/>
      <c r="D66" s="6"/>
      <c r="E66"/>
      <c r="F66"/>
      <c r="G66"/>
      <c r="H66"/>
      <c r="I66"/>
      <c r="J66"/>
      <c r="K66"/>
      <c r="L66"/>
      <c r="M66"/>
      <c r="N66"/>
      <c r="O66"/>
      <c r="P66"/>
      <c r="Q66"/>
      <c r="U66" s="6"/>
      <c r="V66" s="6"/>
      <c r="W66" s="6"/>
      <c r="X66" s="6"/>
      <c r="Z66" s="6"/>
      <c r="AA66" s="6"/>
      <c r="AB66" s="47"/>
      <c r="AD66" s="6"/>
    </row>
    <row r="67" spans="1:30" s="231" customFormat="1" ht="9.9499999999999993" customHeight="1" x14ac:dyDescent="0.25">
      <c r="A67" s="6"/>
      <c r="D67" s="6"/>
      <c r="E67"/>
      <c r="F67"/>
      <c r="G67"/>
      <c r="H67"/>
      <c r="I67"/>
      <c r="J67"/>
      <c r="K67"/>
      <c r="L67"/>
      <c r="M67"/>
      <c r="N67"/>
      <c r="O67"/>
      <c r="P67"/>
      <c r="Q67"/>
      <c r="U67" s="6"/>
      <c r="V67" s="6"/>
      <c r="W67" s="6"/>
      <c r="X67" s="6"/>
      <c r="Z67" s="6"/>
      <c r="AA67" s="6"/>
      <c r="AB67" s="47"/>
      <c r="AD67" s="6"/>
    </row>
    <row r="68" spans="1:30" s="231" customFormat="1" ht="9.9499999999999993" customHeight="1" x14ac:dyDescent="0.25">
      <c r="A68" s="6"/>
      <c r="D68" s="6"/>
      <c r="E68"/>
      <c r="F68"/>
      <c r="G68"/>
      <c r="H68"/>
      <c r="I68"/>
      <c r="J68"/>
      <c r="K68"/>
      <c r="L68"/>
      <c r="M68"/>
      <c r="N68"/>
      <c r="O68"/>
      <c r="P68"/>
      <c r="Q68"/>
      <c r="U68" s="6"/>
      <c r="V68" s="6"/>
      <c r="W68" s="6"/>
      <c r="X68" s="6"/>
      <c r="Z68" s="6"/>
      <c r="AA68" s="6"/>
      <c r="AB68" s="47"/>
      <c r="AD68" s="6"/>
    </row>
    <row r="69" spans="1:30" s="231" customFormat="1" ht="9.9499999999999993" customHeight="1" x14ac:dyDescent="0.25">
      <c r="A69" s="6"/>
      <c r="D69" s="6"/>
      <c r="E69"/>
      <c r="F69"/>
      <c r="G69"/>
      <c r="H69"/>
      <c r="I69"/>
      <c r="J69"/>
      <c r="K69"/>
      <c r="L69"/>
      <c r="M69"/>
      <c r="N69"/>
      <c r="O69"/>
      <c r="P69"/>
      <c r="Q69"/>
      <c r="U69" s="6"/>
      <c r="V69" s="6"/>
      <c r="W69" s="6"/>
      <c r="X69" s="6"/>
      <c r="Z69" s="6"/>
      <c r="AA69" s="6"/>
      <c r="AB69" s="47"/>
      <c r="AD69" s="6"/>
    </row>
    <row r="70" spans="1:30" s="231" customFormat="1" ht="9.9499999999999993" customHeight="1" x14ac:dyDescent="0.25">
      <c r="A70" s="6"/>
      <c r="D70" s="6"/>
      <c r="E70"/>
      <c r="F70"/>
      <c r="G70"/>
      <c r="H70"/>
      <c r="I70"/>
      <c r="J70"/>
      <c r="K70"/>
      <c r="L70"/>
      <c r="M70"/>
      <c r="N70"/>
      <c r="O70"/>
      <c r="P70"/>
      <c r="Q70"/>
      <c r="U70" s="6"/>
      <c r="V70" s="6"/>
      <c r="W70" s="6"/>
      <c r="X70" s="6"/>
      <c r="Z70" s="6"/>
      <c r="AA70" s="6"/>
      <c r="AB70" s="47"/>
      <c r="AD70" s="6"/>
    </row>
    <row r="71" spans="1:30" s="231" customFormat="1" ht="9.9499999999999993" customHeight="1" x14ac:dyDescent="0.25">
      <c r="A71" s="6"/>
      <c r="D71" s="6"/>
      <c r="E71"/>
      <c r="F71"/>
      <c r="G71"/>
      <c r="H71"/>
      <c r="I71"/>
      <c r="J71"/>
      <c r="K71"/>
      <c r="L71"/>
      <c r="M71"/>
      <c r="N71"/>
      <c r="O71"/>
      <c r="P71"/>
      <c r="Q71"/>
      <c r="U71" s="6"/>
      <c r="V71" s="6"/>
      <c r="W71" s="6"/>
      <c r="X71" s="6"/>
      <c r="Z71" s="6"/>
      <c r="AA71" s="6"/>
      <c r="AB71" s="47"/>
      <c r="AD71" s="6"/>
    </row>
  </sheetData>
  <mergeCells count="27">
    <mergeCell ref="E3:G20"/>
    <mergeCell ref="A1:B1"/>
    <mergeCell ref="C1:AC1"/>
    <mergeCell ref="A2:B36"/>
    <mergeCell ref="C2:D50"/>
    <mergeCell ref="E2:G2"/>
    <mergeCell ref="U2:U38"/>
    <mergeCell ref="V2:Y3"/>
    <mergeCell ref="Z2:Z54"/>
    <mergeCell ref="AA2:AC2"/>
    <mergeCell ref="V4:Y6"/>
    <mergeCell ref="V7:Y9"/>
    <mergeCell ref="V12:Y14"/>
    <mergeCell ref="V15:Y17"/>
    <mergeCell ref="V18:Y20"/>
    <mergeCell ref="A37:A54"/>
    <mergeCell ref="B37:B38"/>
    <mergeCell ref="E39:E54"/>
    <mergeCell ref="Q39:Q54"/>
    <mergeCell ref="AA48:AC48"/>
    <mergeCell ref="C51:D51"/>
    <mergeCell ref="E21:G38"/>
    <mergeCell ref="V21:Y23"/>
    <mergeCell ref="V26:Y28"/>
    <mergeCell ref="V29:Y31"/>
    <mergeCell ref="V32:Y34"/>
    <mergeCell ref="V36:Y37"/>
  </mergeCells>
  <conditionalFormatting sqref="P3:P11">
    <cfRule type="cellIs" dxfId="77" priority="22" operator="between">
      <formula>2.9</formula>
      <formula>3.1</formula>
    </cfRule>
    <cfRule type="cellIs" dxfId="76" priority="23" operator="between">
      <formula>1.9</formula>
      <formula>2.1</formula>
    </cfRule>
    <cfRule type="cellIs" dxfId="75" priority="24" operator="between">
      <formula>0.9</formula>
      <formula>1.1</formula>
    </cfRule>
  </conditionalFormatting>
  <conditionalFormatting sqref="P14:P20">
    <cfRule type="cellIs" dxfId="74" priority="19" operator="between">
      <formula>2.9</formula>
      <formula>3.1</formula>
    </cfRule>
    <cfRule type="cellIs" dxfId="73" priority="20" operator="between">
      <formula>1.9</formula>
      <formula>2.1</formula>
    </cfRule>
    <cfRule type="cellIs" dxfId="72" priority="21" operator="between">
      <formula>0.9</formula>
      <formula>1.1</formula>
    </cfRule>
  </conditionalFormatting>
  <conditionalFormatting sqref="P21:P29">
    <cfRule type="cellIs" dxfId="71" priority="16" operator="between">
      <formula>2.9</formula>
      <formula>3.1</formula>
    </cfRule>
    <cfRule type="cellIs" dxfId="70" priority="17" operator="between">
      <formula>1.9</formula>
      <formula>2.1</formula>
    </cfRule>
    <cfRule type="cellIs" dxfId="69" priority="18" operator="between">
      <formula>0.9</formula>
      <formula>1.1</formula>
    </cfRule>
  </conditionalFormatting>
  <conditionalFormatting sqref="P32:P38">
    <cfRule type="cellIs" dxfId="68" priority="13" operator="between">
      <formula>2.9</formula>
      <formula>3.1</formula>
    </cfRule>
    <cfRule type="cellIs" dxfId="67" priority="14" operator="between">
      <formula>1.9</formula>
      <formula>2.1</formula>
    </cfRule>
    <cfRule type="cellIs" dxfId="66" priority="15" operator="between">
      <formula>0.9</formula>
      <formula>1.1</formula>
    </cfRule>
  </conditionalFormatting>
  <conditionalFormatting sqref="P39 P44:P54">
    <cfRule type="cellIs" dxfId="65" priority="10" operator="between">
      <formula>2.9</formula>
      <formula>3.1</formula>
    </cfRule>
    <cfRule type="cellIs" dxfId="64" priority="11" operator="between">
      <formula>1.9</formula>
      <formula>2.1</formula>
    </cfRule>
    <cfRule type="cellIs" dxfId="63" priority="12" operator="between">
      <formula>0.9</formula>
      <formula>1.1</formula>
    </cfRule>
  </conditionalFormatting>
  <conditionalFormatting sqref="P12:P13">
    <cfRule type="cellIs" dxfId="62" priority="7" operator="between">
      <formula>2.9</formula>
      <formula>3.1</formula>
    </cfRule>
    <cfRule type="cellIs" dxfId="61" priority="8" operator="between">
      <formula>1.9</formula>
      <formula>2.1</formula>
    </cfRule>
    <cfRule type="cellIs" dxfId="60" priority="9" operator="between">
      <formula>0.9</formula>
      <formula>1.1</formula>
    </cfRule>
  </conditionalFormatting>
  <conditionalFormatting sqref="P30:P31">
    <cfRule type="cellIs" dxfId="59" priority="4" operator="between">
      <formula>2.9</formula>
      <formula>3.1</formula>
    </cfRule>
    <cfRule type="cellIs" dxfId="58" priority="5" operator="between">
      <formula>1.9</formula>
      <formula>2.1</formula>
    </cfRule>
    <cfRule type="cellIs" dxfId="57" priority="6" operator="between">
      <formula>0.9</formula>
      <formula>1.1</formula>
    </cfRule>
  </conditionalFormatting>
  <conditionalFormatting sqref="P40:P43">
    <cfRule type="cellIs" dxfId="56" priority="1" operator="between">
      <formula>2.9</formula>
      <formula>3.1</formula>
    </cfRule>
    <cfRule type="cellIs" dxfId="55" priority="2" operator="between">
      <formula>1.9</formula>
      <formula>2.1</formula>
    </cfRule>
    <cfRule type="cellIs" dxfId="54" priority="3" operator="between">
      <formula>0.9</formula>
      <formula>1.1</formula>
    </cfRule>
  </conditionalFormatting>
  <pageMargins left="0.7" right="0.7" top="0.75" bottom="0.75" header="0.3" footer="0.3"/>
  <pageSetup paperSize="11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J35" sqref="J35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2" width="12.7109375" style="255" customWidth="1"/>
    <col min="13" max="13" width="6.7109375" style="177" customWidth="1"/>
    <col min="14" max="14" width="6.7109375" style="169" customWidth="1"/>
    <col min="15" max="15" width="6.7109375" style="170" customWidth="1"/>
    <col min="16" max="16" width="12.7109375" style="44" customWidth="1"/>
    <col min="17" max="17" width="8" style="44" hidden="1" customWidth="1"/>
    <col min="18" max="19" width="6.7109375" style="47" hidden="1" customWidth="1"/>
    <col min="20" max="20" width="10.42578125" style="44" hidden="1" customWidth="1"/>
    <col min="21" max="21" width="5.140625" style="6" customWidth="1"/>
    <col min="22" max="22" width="6.7109375" style="6" customWidth="1"/>
    <col min="23" max="23" width="19.7109375" style="6" customWidth="1"/>
    <col min="24" max="24" width="6.7109375" style="44" customWidth="1"/>
    <col min="25" max="25" width="4.42578125" style="6" customWidth="1"/>
    <col min="26" max="26" width="5.7109375" style="6" customWidth="1"/>
    <col min="27" max="27" width="15.7109375" style="47" customWidth="1"/>
    <col min="28" max="28" width="14.85546875" style="44" customWidth="1"/>
    <col min="29" max="16384" width="9.140625" style="6"/>
  </cols>
  <sheetData>
    <row r="1" spans="1:28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</row>
    <row r="2" spans="1:28" ht="9.9499999999999993" customHeight="1" thickBot="1" x14ac:dyDescent="0.3">
      <c r="A2" s="403"/>
      <c r="B2" s="404"/>
      <c r="C2" s="405" t="s">
        <v>23</v>
      </c>
      <c r="D2" s="406"/>
      <c r="E2" s="458" t="s">
        <v>2</v>
      </c>
      <c r="F2" s="411"/>
      <c r="G2" s="412"/>
      <c r="H2" s="79" t="s">
        <v>1</v>
      </c>
      <c r="I2" s="79" t="s">
        <v>39</v>
      </c>
      <c r="J2" s="74" t="s">
        <v>8</v>
      </c>
      <c r="K2" s="74" t="s">
        <v>24</v>
      </c>
      <c r="L2" s="74" t="s">
        <v>60</v>
      </c>
      <c r="M2" s="168" t="s">
        <v>15</v>
      </c>
      <c r="N2" s="158" t="s">
        <v>17</v>
      </c>
      <c r="O2" s="157" t="s">
        <v>16</v>
      </c>
      <c r="P2" s="75" t="s">
        <v>5</v>
      </c>
      <c r="Q2" s="437" t="s">
        <v>21</v>
      </c>
      <c r="R2" s="438"/>
      <c r="S2" s="438"/>
      <c r="T2" s="439"/>
      <c r="U2" s="413"/>
      <c r="V2" s="459" t="s">
        <v>12</v>
      </c>
      <c r="W2" s="460"/>
      <c r="X2" s="461"/>
      <c r="Y2" s="403"/>
      <c r="Z2" s="429" t="s">
        <v>13</v>
      </c>
      <c r="AA2" s="430"/>
      <c r="AB2" s="431"/>
    </row>
    <row r="3" spans="1:28" ht="9.9499999999999993" customHeight="1" thickBot="1" x14ac:dyDescent="0.3">
      <c r="A3" s="403"/>
      <c r="B3" s="404"/>
      <c r="C3" s="407"/>
      <c r="D3" s="408"/>
      <c r="E3" s="358" t="s">
        <v>7</v>
      </c>
      <c r="F3" s="359"/>
      <c r="G3" s="359"/>
      <c r="H3" s="43" t="str">
        <f t="shared" ref="H3" si="0">IFERROR(VLOOKUP($J3,$Z$2:$AC$34,2,0),"")</f>
        <v>Luke Dunham</v>
      </c>
      <c r="I3" s="206" t="str">
        <f t="shared" ref="I3" si="1">IFERROR(VLOOKUP($J3,$Z$2:$AC$34,3,0),"")</f>
        <v>Bishop Stortford High</v>
      </c>
      <c r="J3" s="267">
        <v>127</v>
      </c>
      <c r="K3" s="307">
        <v>3.0348379629629631E-3</v>
      </c>
      <c r="L3" s="307"/>
      <c r="M3" s="159" t="str">
        <f>IF($K3&lt;$D$44,IF($K3&gt;0,"NEW","" )," ")</f>
        <v xml:space="preserve"> </v>
      </c>
      <c r="N3" s="160" t="str">
        <f>IF($K3&lt;$D$45,IF($K3&gt;0,"YES","" )," ")</f>
        <v xml:space="preserve"> </v>
      </c>
      <c r="O3" s="161" t="str">
        <f>IF($K3&lt;$D$46,IF($K3&gt;0,"YES","" )," ")</f>
        <v xml:space="preserve"> </v>
      </c>
      <c r="P3" s="184">
        <f t="shared" ref="P3:P34" si="2">IF(K3&gt;0,RANK(K3,$K$3:$K$34,1),"No Runner")</f>
        <v>1</v>
      </c>
      <c r="Q3" s="84">
        <f>K3</f>
        <v>3.0348379629629631E-3</v>
      </c>
      <c r="R3" s="82" t="str">
        <f t="shared" ref="R3:S34" si="3">H3</f>
        <v>Luke Dunham</v>
      </c>
      <c r="S3" s="82" t="str">
        <f t="shared" si="3"/>
        <v>Bishop Stortford High</v>
      </c>
      <c r="T3" s="55">
        <f>J3</f>
        <v>127</v>
      </c>
      <c r="U3" s="404"/>
      <c r="V3" s="462"/>
      <c r="W3" s="463"/>
      <c r="X3" s="464"/>
      <c r="Y3" s="403"/>
      <c r="Z3" s="276">
        <v>127</v>
      </c>
      <c r="AA3" s="277" t="s">
        <v>192</v>
      </c>
      <c r="AB3" s="278" t="s">
        <v>161</v>
      </c>
    </row>
    <row r="4" spans="1:28" ht="9.9499999999999993" customHeight="1" x14ac:dyDescent="0.25">
      <c r="A4" s="403"/>
      <c r="B4" s="404"/>
      <c r="C4" s="407"/>
      <c r="D4" s="408"/>
      <c r="E4" s="361"/>
      <c r="F4" s="362"/>
      <c r="G4" s="362"/>
      <c r="H4" s="31" t="str">
        <f>IFERROR(VLOOKUP($J4,$Z$2:$AC$34,2,0),"")</f>
        <v>James Holdsworth</v>
      </c>
      <c r="I4" s="18" t="str">
        <f>IFERROR(VLOOKUP($J4,$Z$2:$AC$34,3,0),"")</f>
        <v>St. Joan of Arc</v>
      </c>
      <c r="J4" s="269">
        <v>602</v>
      </c>
      <c r="K4" s="308">
        <v>3.2670138888888892E-3</v>
      </c>
      <c r="L4" s="308"/>
      <c r="M4" s="162" t="str">
        <f t="shared" ref="M4:M46" si="4">IF($K4&lt;$D$44,IF($K4&gt;0,"NEW","" )," ")</f>
        <v xml:space="preserve"> </v>
      </c>
      <c r="N4" s="163" t="str">
        <f t="shared" ref="N4:N46" si="5">IF($K4&lt;$D$45,IF($K4&gt;0,"YES","" )," ")</f>
        <v xml:space="preserve"> </v>
      </c>
      <c r="O4" s="164" t="str">
        <f t="shared" ref="O4:O46" si="6">IF($K4&lt;$D$46,IF($K4&gt;0,"YES","" )," ")</f>
        <v xml:space="preserve"> </v>
      </c>
      <c r="P4" s="185">
        <f t="shared" si="2"/>
        <v>2</v>
      </c>
      <c r="Q4" s="85">
        <f t="shared" ref="Q4:Q34" si="7">K4</f>
        <v>3.2670138888888892E-3</v>
      </c>
      <c r="R4" s="81" t="str">
        <f t="shared" si="3"/>
        <v>James Holdsworth</v>
      </c>
      <c r="S4" s="81" t="str">
        <f t="shared" si="3"/>
        <v>St. Joan of Arc</v>
      </c>
      <c r="T4" s="60">
        <f t="shared" ref="T4:T34" si="8">J4</f>
        <v>602</v>
      </c>
      <c r="U4" s="404"/>
      <c r="V4" s="452" t="s">
        <v>20</v>
      </c>
      <c r="W4" s="453"/>
      <c r="X4" s="454"/>
      <c r="Y4" s="403"/>
      <c r="Z4" s="276">
        <v>153</v>
      </c>
      <c r="AA4" s="277" t="s">
        <v>193</v>
      </c>
      <c r="AB4" s="278" t="s">
        <v>101</v>
      </c>
    </row>
    <row r="5" spans="1:28" ht="9.9499999999999993" customHeight="1" x14ac:dyDescent="0.25">
      <c r="A5" s="403"/>
      <c r="B5" s="404"/>
      <c r="C5" s="407"/>
      <c r="D5" s="408"/>
      <c r="E5" s="361"/>
      <c r="F5" s="362"/>
      <c r="G5" s="362"/>
      <c r="H5" s="31" t="str">
        <f t="shared" ref="H5:H34" si="9">IFERROR(VLOOKUP($J5,$Z$2:$AC$34,2,0),"")</f>
        <v>Cameron Jump</v>
      </c>
      <c r="I5" s="18" t="str">
        <f t="shared" ref="I5:I34" si="10">IFERROR(VLOOKUP($J5,$Z$2:$AC$34,3,0),"")</f>
        <v>Roundwood Park</v>
      </c>
      <c r="J5" s="269">
        <v>386</v>
      </c>
      <c r="K5" s="308">
        <v>3.3077546296296297E-3</v>
      </c>
      <c r="L5" s="308"/>
      <c r="M5" s="162" t="str">
        <f t="shared" si="4"/>
        <v xml:space="preserve"> </v>
      </c>
      <c r="N5" s="163" t="str">
        <f t="shared" si="5"/>
        <v xml:space="preserve"> </v>
      </c>
      <c r="O5" s="164" t="str">
        <f t="shared" si="6"/>
        <v xml:space="preserve"> </v>
      </c>
      <c r="P5" s="185">
        <f t="shared" si="2"/>
        <v>3</v>
      </c>
      <c r="Q5" s="85">
        <f t="shared" si="7"/>
        <v>3.3077546296296297E-3</v>
      </c>
      <c r="R5" s="81" t="str">
        <f t="shared" si="3"/>
        <v>Cameron Jump</v>
      </c>
      <c r="S5" s="81" t="str">
        <f t="shared" si="3"/>
        <v>Roundwood Park</v>
      </c>
      <c r="T5" s="60">
        <f t="shared" si="8"/>
        <v>386</v>
      </c>
      <c r="U5" s="404"/>
      <c r="V5" s="455"/>
      <c r="W5" s="456"/>
      <c r="X5" s="457"/>
      <c r="Y5" s="403"/>
      <c r="Z5" s="276">
        <v>172</v>
      </c>
      <c r="AA5" s="277" t="s">
        <v>194</v>
      </c>
      <c r="AB5" s="278" t="s">
        <v>139</v>
      </c>
    </row>
    <row r="6" spans="1:28" ht="9.9499999999999993" customHeight="1" x14ac:dyDescent="0.25">
      <c r="A6" s="403"/>
      <c r="B6" s="404"/>
      <c r="C6" s="407"/>
      <c r="D6" s="408"/>
      <c r="E6" s="361"/>
      <c r="F6" s="362"/>
      <c r="G6" s="362"/>
      <c r="H6" s="31" t="str">
        <f t="shared" si="9"/>
        <v>Leon Atkins</v>
      </c>
      <c r="I6" s="18" t="str">
        <f t="shared" si="10"/>
        <v>Tring School</v>
      </c>
      <c r="J6" s="269">
        <v>734</v>
      </c>
      <c r="K6" s="308">
        <v>3.3850694444444445E-3</v>
      </c>
      <c r="L6" s="308"/>
      <c r="M6" s="162" t="str">
        <f t="shared" si="4"/>
        <v xml:space="preserve"> </v>
      </c>
      <c r="N6" s="163" t="str">
        <f t="shared" si="5"/>
        <v xml:space="preserve"> </v>
      </c>
      <c r="O6" s="164" t="str">
        <f t="shared" si="6"/>
        <v xml:space="preserve"> </v>
      </c>
      <c r="P6" s="185">
        <f t="shared" si="2"/>
        <v>4</v>
      </c>
      <c r="Q6" s="85">
        <f t="shared" si="7"/>
        <v>3.3850694444444445E-3</v>
      </c>
      <c r="R6" s="81" t="str">
        <f t="shared" si="3"/>
        <v>Leon Atkins</v>
      </c>
      <c r="S6" s="81" t="str">
        <f t="shared" si="3"/>
        <v>Tring School</v>
      </c>
      <c r="T6" s="60">
        <f t="shared" si="8"/>
        <v>734</v>
      </c>
      <c r="U6" s="404"/>
      <c r="V6" s="455"/>
      <c r="W6" s="456"/>
      <c r="X6" s="457"/>
      <c r="Y6" s="403"/>
      <c r="Z6" s="276">
        <v>296</v>
      </c>
      <c r="AA6" s="277" t="s">
        <v>195</v>
      </c>
      <c r="AB6" s="278" t="s">
        <v>80</v>
      </c>
    </row>
    <row r="7" spans="1:28" ht="9.9499999999999993" customHeight="1" x14ac:dyDescent="0.25">
      <c r="A7" s="403"/>
      <c r="B7" s="404"/>
      <c r="C7" s="407"/>
      <c r="D7" s="408"/>
      <c r="E7" s="361"/>
      <c r="F7" s="362"/>
      <c r="G7" s="362"/>
      <c r="H7" s="31" t="str">
        <f t="shared" si="9"/>
        <v>Ben Lewis</v>
      </c>
      <c r="I7" s="18" t="str">
        <f t="shared" si="10"/>
        <v>Freman College</v>
      </c>
      <c r="J7" s="269">
        <v>172</v>
      </c>
      <c r="K7" s="308">
        <v>3.3883101851851852E-3</v>
      </c>
      <c r="L7" s="308"/>
      <c r="M7" s="162" t="str">
        <f t="shared" si="4"/>
        <v xml:space="preserve"> </v>
      </c>
      <c r="N7" s="163" t="str">
        <f t="shared" si="5"/>
        <v xml:space="preserve"> </v>
      </c>
      <c r="O7" s="164" t="str">
        <f t="shared" si="6"/>
        <v xml:space="preserve"> </v>
      </c>
      <c r="P7" s="185">
        <f t="shared" si="2"/>
        <v>5</v>
      </c>
      <c r="Q7" s="85">
        <f t="shared" si="7"/>
        <v>3.3883101851851852E-3</v>
      </c>
      <c r="R7" s="81" t="str">
        <f t="shared" si="3"/>
        <v>Ben Lewis</v>
      </c>
      <c r="S7" s="81" t="str">
        <f t="shared" si="3"/>
        <v>Freman College</v>
      </c>
      <c r="T7" s="60">
        <f t="shared" si="8"/>
        <v>172</v>
      </c>
      <c r="U7" s="404"/>
      <c r="V7" s="452" t="s">
        <v>68</v>
      </c>
      <c r="W7" s="453"/>
      <c r="X7" s="454"/>
      <c r="Y7" s="403"/>
      <c r="Z7" s="276">
        <v>369</v>
      </c>
      <c r="AA7" s="277" t="s">
        <v>196</v>
      </c>
      <c r="AB7" s="278" t="s">
        <v>82</v>
      </c>
    </row>
    <row r="8" spans="1:28" ht="9.9499999999999993" customHeight="1" x14ac:dyDescent="0.25">
      <c r="A8" s="403"/>
      <c r="B8" s="404"/>
      <c r="C8" s="407"/>
      <c r="D8" s="408"/>
      <c r="E8" s="361"/>
      <c r="F8" s="362"/>
      <c r="G8" s="362"/>
      <c r="H8" s="31" t="str">
        <f t="shared" si="9"/>
        <v>Luke Bass</v>
      </c>
      <c r="I8" s="18" t="str">
        <f t="shared" si="10"/>
        <v>Chancellor's</v>
      </c>
      <c r="J8" s="269">
        <v>153</v>
      </c>
      <c r="K8" s="308">
        <v>3.5143518518518523E-3</v>
      </c>
      <c r="L8" s="308"/>
      <c r="M8" s="162" t="str">
        <f t="shared" si="4"/>
        <v xml:space="preserve"> </v>
      </c>
      <c r="N8" s="163" t="str">
        <f t="shared" si="5"/>
        <v xml:space="preserve"> </v>
      </c>
      <c r="O8" s="164" t="str">
        <f t="shared" si="6"/>
        <v xml:space="preserve"> </v>
      </c>
      <c r="P8" s="185">
        <f t="shared" si="2"/>
        <v>6</v>
      </c>
      <c r="Q8" s="85">
        <f t="shared" si="7"/>
        <v>3.5143518518518523E-3</v>
      </c>
      <c r="R8" s="81" t="str">
        <f t="shared" si="3"/>
        <v>Luke Bass</v>
      </c>
      <c r="S8" s="81" t="str">
        <f t="shared" si="3"/>
        <v>Chancellor's</v>
      </c>
      <c r="T8" s="60">
        <f t="shared" si="8"/>
        <v>153</v>
      </c>
      <c r="U8" s="404"/>
      <c r="V8" s="455"/>
      <c r="W8" s="456"/>
      <c r="X8" s="457"/>
      <c r="Y8" s="403"/>
      <c r="Z8" s="276">
        <v>386</v>
      </c>
      <c r="AA8" s="277" t="s">
        <v>197</v>
      </c>
      <c r="AB8" s="278" t="s">
        <v>82</v>
      </c>
    </row>
    <row r="9" spans="1:28" ht="9.9499999999999993" customHeight="1" x14ac:dyDescent="0.25">
      <c r="A9" s="403"/>
      <c r="B9" s="404"/>
      <c r="C9" s="407"/>
      <c r="D9" s="408"/>
      <c r="E9" s="361"/>
      <c r="F9" s="362"/>
      <c r="G9" s="362"/>
      <c r="H9" s="32" t="str">
        <f t="shared" si="9"/>
        <v>Henry Barron</v>
      </c>
      <c r="I9" s="19" t="str">
        <f t="shared" si="10"/>
        <v>Roundwood Park</v>
      </c>
      <c r="J9" s="269">
        <v>369</v>
      </c>
      <c r="K9" s="308">
        <v>3.5814814814814819E-3</v>
      </c>
      <c r="L9" s="308"/>
      <c r="M9" s="162" t="str">
        <f t="shared" si="4"/>
        <v xml:space="preserve"> </v>
      </c>
      <c r="N9" s="163" t="str">
        <f t="shared" si="5"/>
        <v xml:space="preserve"> </v>
      </c>
      <c r="O9" s="164" t="str">
        <f t="shared" si="6"/>
        <v xml:space="preserve"> </v>
      </c>
      <c r="P9" s="185">
        <f t="shared" si="2"/>
        <v>7</v>
      </c>
      <c r="Q9" s="85">
        <f t="shared" si="7"/>
        <v>3.5814814814814819E-3</v>
      </c>
      <c r="R9" s="81" t="str">
        <f t="shared" si="3"/>
        <v>Henry Barron</v>
      </c>
      <c r="S9" s="81" t="str">
        <f t="shared" si="3"/>
        <v>Roundwood Park</v>
      </c>
      <c r="T9" s="60">
        <f t="shared" si="8"/>
        <v>369</v>
      </c>
      <c r="U9" s="404"/>
      <c r="V9" s="455"/>
      <c r="W9" s="456"/>
      <c r="X9" s="457"/>
      <c r="Y9" s="403"/>
      <c r="Z9" s="276">
        <v>437</v>
      </c>
      <c r="AA9" s="277" t="s">
        <v>187</v>
      </c>
      <c r="AB9" s="278" t="s">
        <v>84</v>
      </c>
    </row>
    <row r="10" spans="1:28" ht="9.9499999999999993" customHeight="1" x14ac:dyDescent="0.25">
      <c r="A10" s="403"/>
      <c r="B10" s="404"/>
      <c r="C10" s="407"/>
      <c r="D10" s="408"/>
      <c r="E10" s="361"/>
      <c r="F10" s="362"/>
      <c r="G10" s="362"/>
      <c r="H10" s="31" t="str">
        <f t="shared" si="9"/>
        <v/>
      </c>
      <c r="I10" s="18" t="str">
        <f t="shared" si="10"/>
        <v/>
      </c>
      <c r="J10" s="269"/>
      <c r="K10" s="304"/>
      <c r="L10" s="308"/>
      <c r="M10" s="162" t="str">
        <f t="shared" si="4"/>
        <v/>
      </c>
      <c r="N10" s="163" t="str">
        <f t="shared" si="5"/>
        <v/>
      </c>
      <c r="O10" s="164" t="str">
        <f t="shared" si="6"/>
        <v/>
      </c>
      <c r="P10" s="185" t="str">
        <f t="shared" si="2"/>
        <v>No Runner</v>
      </c>
      <c r="Q10" s="85">
        <f t="shared" si="7"/>
        <v>0</v>
      </c>
      <c r="R10" s="81" t="str">
        <f t="shared" si="3"/>
        <v/>
      </c>
      <c r="S10" s="81" t="str">
        <f t="shared" si="3"/>
        <v/>
      </c>
      <c r="T10" s="60">
        <f t="shared" si="8"/>
        <v>0</v>
      </c>
      <c r="U10" s="404"/>
      <c r="V10" s="367"/>
      <c r="W10" s="368"/>
      <c r="X10" s="369"/>
      <c r="Y10" s="403"/>
      <c r="Z10" s="276">
        <v>451</v>
      </c>
      <c r="AA10" s="277" t="s">
        <v>198</v>
      </c>
      <c r="AB10" s="278" t="s">
        <v>199</v>
      </c>
    </row>
    <row r="11" spans="1:28" ht="9.9499999999999993" customHeight="1" x14ac:dyDescent="0.25">
      <c r="A11" s="403"/>
      <c r="B11" s="404"/>
      <c r="C11" s="407"/>
      <c r="D11" s="408"/>
      <c r="E11" s="361"/>
      <c r="F11" s="362"/>
      <c r="G11" s="362"/>
      <c r="H11" s="31" t="str">
        <f t="shared" si="9"/>
        <v/>
      </c>
      <c r="I11" s="18" t="str">
        <f t="shared" si="10"/>
        <v/>
      </c>
      <c r="J11" s="269"/>
      <c r="K11" s="304"/>
      <c r="L11" s="308"/>
      <c r="M11" s="162" t="str">
        <f t="shared" si="4"/>
        <v/>
      </c>
      <c r="N11" s="163" t="str">
        <f t="shared" si="5"/>
        <v/>
      </c>
      <c r="O11" s="164" t="str">
        <f t="shared" si="6"/>
        <v/>
      </c>
      <c r="P11" s="185" t="str">
        <f t="shared" si="2"/>
        <v>No Runner</v>
      </c>
      <c r="Q11" s="85">
        <f t="shared" si="7"/>
        <v>0</v>
      </c>
      <c r="R11" s="81" t="str">
        <f t="shared" si="3"/>
        <v/>
      </c>
      <c r="S11" s="81" t="str">
        <f t="shared" si="3"/>
        <v/>
      </c>
      <c r="T11" s="60">
        <f t="shared" si="8"/>
        <v>0</v>
      </c>
      <c r="U11" s="404"/>
      <c r="V11" s="370"/>
      <c r="W11" s="371"/>
      <c r="X11" s="372"/>
      <c r="Y11" s="403"/>
      <c r="Z11" s="276">
        <v>602</v>
      </c>
      <c r="AA11" s="277" t="s">
        <v>200</v>
      </c>
      <c r="AB11" s="278" t="s">
        <v>201</v>
      </c>
    </row>
    <row r="12" spans="1:28" ht="9.9499999999999993" customHeight="1" x14ac:dyDescent="0.25">
      <c r="A12" s="403"/>
      <c r="B12" s="404"/>
      <c r="C12" s="407"/>
      <c r="D12" s="408"/>
      <c r="E12" s="361"/>
      <c r="F12" s="362"/>
      <c r="G12" s="362"/>
      <c r="H12" s="31" t="str">
        <f t="shared" si="9"/>
        <v/>
      </c>
      <c r="I12" s="18" t="str">
        <f t="shared" si="10"/>
        <v/>
      </c>
      <c r="J12" s="269"/>
      <c r="K12" s="304"/>
      <c r="L12" s="308"/>
      <c r="M12" s="162" t="str">
        <f t="shared" si="4"/>
        <v/>
      </c>
      <c r="N12" s="163" t="str">
        <f t="shared" si="5"/>
        <v/>
      </c>
      <c r="O12" s="164" t="str">
        <f t="shared" si="6"/>
        <v/>
      </c>
      <c r="P12" s="185" t="str">
        <f t="shared" si="2"/>
        <v>No Runner</v>
      </c>
      <c r="Q12" s="85">
        <f t="shared" si="7"/>
        <v>0</v>
      </c>
      <c r="R12" s="81" t="str">
        <f t="shared" si="3"/>
        <v/>
      </c>
      <c r="S12" s="81" t="str">
        <f t="shared" si="3"/>
        <v/>
      </c>
      <c r="T12" s="60">
        <f t="shared" si="8"/>
        <v>0</v>
      </c>
      <c r="U12" s="404"/>
      <c r="V12" s="373"/>
      <c r="W12" s="374"/>
      <c r="X12" s="375"/>
      <c r="Y12" s="403"/>
      <c r="Z12" s="276">
        <v>603</v>
      </c>
      <c r="AA12" s="277" t="s">
        <v>202</v>
      </c>
      <c r="AB12" s="278" t="s">
        <v>201</v>
      </c>
    </row>
    <row r="13" spans="1:28" ht="9.9499999999999993" customHeight="1" x14ac:dyDescent="0.25">
      <c r="A13" s="403"/>
      <c r="B13" s="404"/>
      <c r="C13" s="407"/>
      <c r="D13" s="408"/>
      <c r="E13" s="361"/>
      <c r="F13" s="362"/>
      <c r="G13" s="362"/>
      <c r="H13" s="31" t="str">
        <f t="shared" si="9"/>
        <v/>
      </c>
      <c r="I13" s="18" t="str">
        <f t="shared" si="10"/>
        <v/>
      </c>
      <c r="J13" s="269"/>
      <c r="K13" s="304"/>
      <c r="L13" s="308"/>
      <c r="M13" s="162" t="str">
        <f t="shared" si="4"/>
        <v/>
      </c>
      <c r="N13" s="163" t="str">
        <f t="shared" si="5"/>
        <v/>
      </c>
      <c r="O13" s="164" t="str">
        <f t="shared" si="6"/>
        <v/>
      </c>
      <c r="P13" s="185" t="str">
        <f t="shared" si="2"/>
        <v>No Runner</v>
      </c>
      <c r="Q13" s="85">
        <f t="shared" si="7"/>
        <v>0</v>
      </c>
      <c r="R13" s="81" t="str">
        <f t="shared" si="3"/>
        <v/>
      </c>
      <c r="S13" s="81" t="str">
        <f t="shared" si="3"/>
        <v/>
      </c>
      <c r="T13" s="60">
        <f t="shared" si="8"/>
        <v>0</v>
      </c>
      <c r="U13" s="404"/>
      <c r="V13" s="367"/>
      <c r="W13" s="368"/>
      <c r="X13" s="369"/>
      <c r="Y13" s="403"/>
      <c r="Z13" s="276">
        <v>734</v>
      </c>
      <c r="AA13" s="277" t="s">
        <v>203</v>
      </c>
      <c r="AB13" s="278" t="s">
        <v>45</v>
      </c>
    </row>
    <row r="14" spans="1:28" ht="9.9499999999999993" customHeight="1" x14ac:dyDescent="0.25">
      <c r="A14" s="403"/>
      <c r="B14" s="404"/>
      <c r="C14" s="407"/>
      <c r="D14" s="408"/>
      <c r="E14" s="361"/>
      <c r="F14" s="362"/>
      <c r="G14" s="362"/>
      <c r="H14" s="31" t="str">
        <f t="shared" si="9"/>
        <v/>
      </c>
      <c r="I14" s="18" t="str">
        <f t="shared" si="10"/>
        <v/>
      </c>
      <c r="J14" s="269"/>
      <c r="K14" s="304"/>
      <c r="L14" s="308"/>
      <c r="M14" s="162" t="str">
        <f t="shared" si="4"/>
        <v/>
      </c>
      <c r="N14" s="163" t="str">
        <f t="shared" si="5"/>
        <v/>
      </c>
      <c r="O14" s="164" t="str">
        <f t="shared" si="6"/>
        <v/>
      </c>
      <c r="P14" s="185" t="str">
        <f t="shared" si="2"/>
        <v>No Runner</v>
      </c>
      <c r="Q14" s="85">
        <f t="shared" si="7"/>
        <v>0</v>
      </c>
      <c r="R14" s="81" t="str">
        <f t="shared" si="3"/>
        <v/>
      </c>
      <c r="S14" s="81" t="str">
        <f t="shared" si="3"/>
        <v/>
      </c>
      <c r="T14" s="60">
        <f t="shared" si="8"/>
        <v>0</v>
      </c>
      <c r="U14" s="404"/>
      <c r="V14" s="370"/>
      <c r="W14" s="371"/>
      <c r="X14" s="372"/>
      <c r="Y14" s="403"/>
      <c r="Z14" s="276">
        <v>738</v>
      </c>
      <c r="AA14" s="277" t="s">
        <v>204</v>
      </c>
      <c r="AB14" s="278" t="s">
        <v>191</v>
      </c>
    </row>
    <row r="15" spans="1:28" ht="9.9499999999999993" customHeight="1" x14ac:dyDescent="0.25">
      <c r="A15" s="403"/>
      <c r="B15" s="404"/>
      <c r="C15" s="407"/>
      <c r="D15" s="408"/>
      <c r="E15" s="361"/>
      <c r="F15" s="362"/>
      <c r="G15" s="362"/>
      <c r="H15" s="31" t="str">
        <f t="shared" si="9"/>
        <v/>
      </c>
      <c r="I15" s="18" t="str">
        <f t="shared" si="10"/>
        <v/>
      </c>
      <c r="J15" s="269"/>
      <c r="K15" s="304"/>
      <c r="L15" s="308"/>
      <c r="M15" s="162" t="str">
        <f t="shared" si="4"/>
        <v/>
      </c>
      <c r="N15" s="163" t="str">
        <f t="shared" si="5"/>
        <v/>
      </c>
      <c r="O15" s="164" t="str">
        <f t="shared" si="6"/>
        <v/>
      </c>
      <c r="P15" s="185" t="str">
        <f t="shared" si="2"/>
        <v>No Runner</v>
      </c>
      <c r="Q15" s="85">
        <f t="shared" si="7"/>
        <v>0</v>
      </c>
      <c r="R15" s="81" t="str">
        <f t="shared" si="3"/>
        <v/>
      </c>
      <c r="S15" s="81" t="str">
        <f t="shared" si="3"/>
        <v/>
      </c>
      <c r="T15" s="60">
        <f t="shared" si="8"/>
        <v>0</v>
      </c>
      <c r="U15" s="404"/>
      <c r="V15" s="373"/>
      <c r="W15" s="374"/>
      <c r="X15" s="375"/>
      <c r="Y15" s="403"/>
      <c r="Z15" s="276">
        <v>749</v>
      </c>
      <c r="AA15" s="277" t="s">
        <v>205</v>
      </c>
      <c r="AB15" s="278" t="s">
        <v>191</v>
      </c>
    </row>
    <row r="16" spans="1:28" ht="9.9499999999999993" customHeight="1" x14ac:dyDescent="0.25">
      <c r="A16" s="403"/>
      <c r="B16" s="404"/>
      <c r="C16" s="407"/>
      <c r="D16" s="408"/>
      <c r="E16" s="361"/>
      <c r="F16" s="362"/>
      <c r="G16" s="362"/>
      <c r="H16" s="33" t="str">
        <f t="shared" si="9"/>
        <v/>
      </c>
      <c r="I16" s="207" t="str">
        <f t="shared" si="10"/>
        <v/>
      </c>
      <c r="J16" s="269"/>
      <c r="K16" s="304"/>
      <c r="L16" s="308"/>
      <c r="M16" s="162" t="str">
        <f t="shared" si="4"/>
        <v/>
      </c>
      <c r="N16" s="163" t="str">
        <f t="shared" si="5"/>
        <v/>
      </c>
      <c r="O16" s="164" t="str">
        <f t="shared" si="6"/>
        <v/>
      </c>
      <c r="P16" s="185" t="str">
        <f t="shared" si="2"/>
        <v>No Runner</v>
      </c>
      <c r="Q16" s="85">
        <f t="shared" si="7"/>
        <v>0</v>
      </c>
      <c r="R16" s="81" t="str">
        <f t="shared" si="3"/>
        <v/>
      </c>
      <c r="S16" s="81" t="str">
        <f t="shared" si="3"/>
        <v/>
      </c>
      <c r="T16" s="60">
        <f t="shared" si="8"/>
        <v>0</v>
      </c>
      <c r="U16" s="404"/>
      <c r="V16" s="367"/>
      <c r="W16" s="368"/>
      <c r="X16" s="369"/>
      <c r="Y16" s="403"/>
      <c r="Z16" s="276"/>
      <c r="AA16" s="277"/>
      <c r="AB16" s="278"/>
    </row>
    <row r="17" spans="1:28" ht="9.9499999999999993" customHeight="1" x14ac:dyDescent="0.25">
      <c r="A17" s="403"/>
      <c r="B17" s="404"/>
      <c r="C17" s="407"/>
      <c r="D17" s="408"/>
      <c r="E17" s="361"/>
      <c r="F17" s="362"/>
      <c r="G17" s="362"/>
      <c r="H17" s="5" t="str">
        <f t="shared" si="9"/>
        <v/>
      </c>
      <c r="I17" s="8" t="str">
        <f t="shared" si="10"/>
        <v/>
      </c>
      <c r="J17" s="271"/>
      <c r="K17" s="304"/>
      <c r="L17" s="308"/>
      <c r="M17" s="162" t="str">
        <f t="shared" si="4"/>
        <v/>
      </c>
      <c r="N17" s="163" t="str">
        <f t="shared" si="5"/>
        <v/>
      </c>
      <c r="O17" s="164" t="str">
        <f t="shared" si="6"/>
        <v/>
      </c>
      <c r="P17" s="185" t="str">
        <f t="shared" si="2"/>
        <v>No Runner</v>
      </c>
      <c r="Q17" s="85">
        <f t="shared" si="7"/>
        <v>0</v>
      </c>
      <c r="R17" s="81" t="str">
        <f t="shared" si="3"/>
        <v/>
      </c>
      <c r="S17" s="81" t="str">
        <f t="shared" si="3"/>
        <v/>
      </c>
      <c r="T17" s="60">
        <f t="shared" si="8"/>
        <v>0</v>
      </c>
      <c r="U17" s="404"/>
      <c r="V17" s="370"/>
      <c r="W17" s="371"/>
      <c r="X17" s="372"/>
      <c r="Y17" s="403"/>
      <c r="Z17" s="276"/>
      <c r="AA17" s="277"/>
      <c r="AB17" s="278"/>
    </row>
    <row r="18" spans="1:28" ht="9.9499999999999993" customHeight="1" x14ac:dyDescent="0.25">
      <c r="A18" s="403"/>
      <c r="B18" s="404"/>
      <c r="C18" s="407"/>
      <c r="D18" s="408"/>
      <c r="E18" s="361"/>
      <c r="F18" s="362"/>
      <c r="G18" s="362"/>
      <c r="H18" s="5" t="str">
        <f t="shared" si="9"/>
        <v/>
      </c>
      <c r="I18" s="8" t="str">
        <f t="shared" si="10"/>
        <v/>
      </c>
      <c r="J18" s="271"/>
      <c r="K18" s="304"/>
      <c r="L18" s="308"/>
      <c r="M18" s="162" t="str">
        <f t="shared" si="4"/>
        <v/>
      </c>
      <c r="N18" s="163" t="str">
        <f t="shared" si="5"/>
        <v/>
      </c>
      <c r="O18" s="164" t="str">
        <f t="shared" si="6"/>
        <v/>
      </c>
      <c r="P18" s="185" t="str">
        <f t="shared" si="2"/>
        <v>No Runner</v>
      </c>
      <c r="Q18" s="85">
        <f t="shared" si="7"/>
        <v>0</v>
      </c>
      <c r="R18" s="81" t="str">
        <f t="shared" si="3"/>
        <v/>
      </c>
      <c r="S18" s="81" t="str">
        <f t="shared" si="3"/>
        <v/>
      </c>
      <c r="T18" s="60">
        <f t="shared" si="8"/>
        <v>0</v>
      </c>
      <c r="U18" s="404"/>
      <c r="V18" s="373"/>
      <c r="W18" s="374"/>
      <c r="X18" s="375"/>
      <c r="Y18" s="403"/>
      <c r="Z18" s="276"/>
      <c r="AA18" s="277"/>
      <c r="AB18" s="278"/>
    </row>
    <row r="19" spans="1:28" ht="9.9499999999999993" customHeight="1" x14ac:dyDescent="0.25">
      <c r="A19" s="403"/>
      <c r="B19" s="404"/>
      <c r="C19" s="407"/>
      <c r="D19" s="408"/>
      <c r="E19" s="361"/>
      <c r="F19" s="362"/>
      <c r="G19" s="362"/>
      <c r="H19" s="32" t="str">
        <f t="shared" si="9"/>
        <v/>
      </c>
      <c r="I19" s="19" t="str">
        <f t="shared" si="10"/>
        <v/>
      </c>
      <c r="J19" s="269"/>
      <c r="K19" s="304"/>
      <c r="L19" s="308"/>
      <c r="M19" s="162" t="str">
        <f t="shared" si="4"/>
        <v/>
      </c>
      <c r="N19" s="163" t="str">
        <f t="shared" si="5"/>
        <v/>
      </c>
      <c r="O19" s="164" t="str">
        <f t="shared" si="6"/>
        <v/>
      </c>
      <c r="P19" s="185" t="str">
        <f t="shared" si="2"/>
        <v>No Runner</v>
      </c>
      <c r="Q19" s="85">
        <f t="shared" si="7"/>
        <v>0</v>
      </c>
      <c r="R19" s="81" t="str">
        <f t="shared" si="3"/>
        <v/>
      </c>
      <c r="S19" s="81" t="str">
        <f t="shared" si="3"/>
        <v/>
      </c>
      <c r="T19" s="60">
        <f t="shared" si="8"/>
        <v>0</v>
      </c>
      <c r="U19" s="404"/>
      <c r="V19" s="367"/>
      <c r="W19" s="368"/>
      <c r="X19" s="369"/>
      <c r="Y19" s="403"/>
      <c r="Z19" s="276"/>
      <c r="AA19" s="277"/>
      <c r="AB19" s="278"/>
    </row>
    <row r="20" spans="1:28" ht="9.9499999999999993" customHeight="1" x14ac:dyDescent="0.25">
      <c r="A20" s="403"/>
      <c r="B20" s="404"/>
      <c r="C20" s="407"/>
      <c r="D20" s="408"/>
      <c r="E20" s="361"/>
      <c r="F20" s="362"/>
      <c r="G20" s="362"/>
      <c r="H20" s="31" t="str">
        <f t="shared" si="9"/>
        <v/>
      </c>
      <c r="I20" s="18" t="str">
        <f t="shared" si="10"/>
        <v/>
      </c>
      <c r="J20" s="269"/>
      <c r="K20" s="304"/>
      <c r="L20" s="308"/>
      <c r="M20" s="162" t="str">
        <f t="shared" si="4"/>
        <v/>
      </c>
      <c r="N20" s="163" t="str">
        <f t="shared" si="5"/>
        <v/>
      </c>
      <c r="O20" s="164" t="str">
        <f t="shared" si="6"/>
        <v/>
      </c>
      <c r="P20" s="185" t="str">
        <f t="shared" si="2"/>
        <v>No Runner</v>
      </c>
      <c r="Q20" s="85">
        <f t="shared" si="7"/>
        <v>0</v>
      </c>
      <c r="R20" s="81" t="str">
        <f t="shared" si="3"/>
        <v/>
      </c>
      <c r="S20" s="81" t="str">
        <f t="shared" si="3"/>
        <v/>
      </c>
      <c r="T20" s="60">
        <f t="shared" si="8"/>
        <v>0</v>
      </c>
      <c r="U20" s="404"/>
      <c r="V20" s="370"/>
      <c r="W20" s="371"/>
      <c r="X20" s="372"/>
      <c r="Y20" s="403"/>
      <c r="Z20" s="276"/>
      <c r="AA20" s="277"/>
      <c r="AB20" s="278"/>
    </row>
    <row r="21" spans="1:28" ht="9.9499999999999993" customHeight="1" x14ac:dyDescent="0.25">
      <c r="A21" s="403"/>
      <c r="B21" s="404"/>
      <c r="C21" s="407"/>
      <c r="D21" s="408"/>
      <c r="E21" s="361"/>
      <c r="F21" s="362"/>
      <c r="G21" s="362"/>
      <c r="H21" s="32" t="str">
        <f t="shared" si="9"/>
        <v/>
      </c>
      <c r="I21" s="19" t="str">
        <f t="shared" si="10"/>
        <v/>
      </c>
      <c r="J21" s="269"/>
      <c r="K21" s="304"/>
      <c r="L21" s="308"/>
      <c r="M21" s="162" t="str">
        <f t="shared" si="4"/>
        <v/>
      </c>
      <c r="N21" s="163" t="str">
        <f t="shared" si="5"/>
        <v/>
      </c>
      <c r="O21" s="164" t="str">
        <f t="shared" si="6"/>
        <v/>
      </c>
      <c r="P21" s="185" t="str">
        <f t="shared" si="2"/>
        <v>No Runner</v>
      </c>
      <c r="Q21" s="85">
        <f t="shared" si="7"/>
        <v>0</v>
      </c>
      <c r="R21" s="81" t="str">
        <f t="shared" si="3"/>
        <v/>
      </c>
      <c r="S21" s="81" t="str">
        <f t="shared" si="3"/>
        <v/>
      </c>
      <c r="T21" s="60">
        <f t="shared" si="8"/>
        <v>0</v>
      </c>
      <c r="U21" s="404"/>
      <c r="V21" s="373"/>
      <c r="W21" s="374"/>
      <c r="X21" s="375"/>
      <c r="Y21" s="403"/>
      <c r="Z21" s="276"/>
      <c r="AA21" s="277"/>
      <c r="AB21" s="278"/>
    </row>
    <row r="22" spans="1:28" ht="9.9499999999999993" customHeight="1" x14ac:dyDescent="0.25">
      <c r="A22" s="403"/>
      <c r="B22" s="404"/>
      <c r="C22" s="407"/>
      <c r="D22" s="408"/>
      <c r="E22" s="361"/>
      <c r="F22" s="362"/>
      <c r="G22" s="362"/>
      <c r="H22" s="32" t="str">
        <f t="shared" si="9"/>
        <v/>
      </c>
      <c r="I22" s="19" t="str">
        <f t="shared" si="10"/>
        <v/>
      </c>
      <c r="J22" s="269"/>
      <c r="K22" s="304"/>
      <c r="L22" s="308"/>
      <c r="M22" s="162" t="str">
        <f t="shared" si="4"/>
        <v/>
      </c>
      <c r="N22" s="163" t="str">
        <f t="shared" si="5"/>
        <v/>
      </c>
      <c r="O22" s="164" t="str">
        <f t="shared" si="6"/>
        <v/>
      </c>
      <c r="P22" s="185" t="str">
        <f t="shared" si="2"/>
        <v>No Runner</v>
      </c>
      <c r="Q22" s="85">
        <f t="shared" si="7"/>
        <v>0</v>
      </c>
      <c r="R22" s="81" t="str">
        <f t="shared" si="3"/>
        <v/>
      </c>
      <c r="S22" s="81" t="str">
        <f t="shared" si="3"/>
        <v/>
      </c>
      <c r="T22" s="60">
        <f t="shared" si="8"/>
        <v>0</v>
      </c>
      <c r="U22" s="404"/>
      <c r="V22" s="376"/>
      <c r="W22" s="377"/>
      <c r="X22" s="378"/>
      <c r="Y22" s="403"/>
      <c r="Z22" s="276"/>
      <c r="AA22" s="277"/>
      <c r="AB22" s="278"/>
    </row>
    <row r="23" spans="1:28" ht="9.9499999999999993" customHeight="1" x14ac:dyDescent="0.25">
      <c r="A23" s="403"/>
      <c r="B23" s="404"/>
      <c r="C23" s="407"/>
      <c r="D23" s="408"/>
      <c r="E23" s="361"/>
      <c r="F23" s="362"/>
      <c r="G23" s="362"/>
      <c r="H23" s="31" t="str">
        <f t="shared" si="9"/>
        <v/>
      </c>
      <c r="I23" s="18" t="str">
        <f t="shared" si="10"/>
        <v/>
      </c>
      <c r="J23" s="269"/>
      <c r="K23" s="304"/>
      <c r="L23" s="308"/>
      <c r="M23" s="162" t="str">
        <f t="shared" si="4"/>
        <v/>
      </c>
      <c r="N23" s="163" t="str">
        <f t="shared" si="5"/>
        <v/>
      </c>
      <c r="O23" s="164" t="str">
        <f t="shared" si="6"/>
        <v/>
      </c>
      <c r="P23" s="185" t="str">
        <f t="shared" si="2"/>
        <v>No Runner</v>
      </c>
      <c r="Q23" s="85">
        <f t="shared" si="7"/>
        <v>0</v>
      </c>
      <c r="R23" s="81" t="str">
        <f t="shared" si="3"/>
        <v/>
      </c>
      <c r="S23" s="81" t="str">
        <f t="shared" si="3"/>
        <v/>
      </c>
      <c r="T23" s="60">
        <f t="shared" si="8"/>
        <v>0</v>
      </c>
      <c r="U23" s="404"/>
      <c r="V23" s="379"/>
      <c r="W23" s="380"/>
      <c r="X23" s="381"/>
      <c r="Y23" s="403"/>
      <c r="Z23" s="276"/>
      <c r="AA23" s="277"/>
      <c r="AB23" s="278"/>
    </row>
    <row r="24" spans="1:28" ht="9.9499999999999993" customHeight="1" x14ac:dyDescent="0.25">
      <c r="A24" s="403"/>
      <c r="B24" s="404"/>
      <c r="C24" s="407"/>
      <c r="D24" s="408"/>
      <c r="E24" s="361"/>
      <c r="F24" s="362"/>
      <c r="G24" s="362"/>
      <c r="H24" s="31" t="str">
        <f t="shared" si="9"/>
        <v/>
      </c>
      <c r="I24" s="18" t="str">
        <f t="shared" si="10"/>
        <v/>
      </c>
      <c r="J24" s="269"/>
      <c r="K24" s="304"/>
      <c r="L24" s="308"/>
      <c r="M24" s="162" t="str">
        <f t="shared" si="4"/>
        <v/>
      </c>
      <c r="N24" s="163" t="str">
        <f t="shared" si="5"/>
        <v/>
      </c>
      <c r="O24" s="164" t="str">
        <f t="shared" si="6"/>
        <v/>
      </c>
      <c r="P24" s="185" t="str">
        <f t="shared" si="2"/>
        <v>No Runner</v>
      </c>
      <c r="Q24" s="85">
        <f t="shared" si="7"/>
        <v>0</v>
      </c>
      <c r="R24" s="81" t="str">
        <f t="shared" si="3"/>
        <v/>
      </c>
      <c r="S24" s="81" t="str">
        <f t="shared" si="3"/>
        <v/>
      </c>
      <c r="T24" s="60">
        <f t="shared" si="8"/>
        <v>0</v>
      </c>
      <c r="U24" s="404"/>
      <c r="V24" s="382"/>
      <c r="W24" s="383"/>
      <c r="X24" s="384"/>
      <c r="Y24" s="403"/>
      <c r="Z24" s="276"/>
      <c r="AA24" s="277"/>
      <c r="AB24" s="278"/>
    </row>
    <row r="25" spans="1:28" ht="9.9499999999999993" customHeight="1" x14ac:dyDescent="0.25">
      <c r="A25" s="403"/>
      <c r="B25" s="404"/>
      <c r="C25" s="407"/>
      <c r="D25" s="408"/>
      <c r="E25" s="361"/>
      <c r="F25" s="362"/>
      <c r="G25" s="362"/>
      <c r="H25" s="5" t="str">
        <f t="shared" si="9"/>
        <v/>
      </c>
      <c r="I25" s="8" t="str">
        <f t="shared" si="10"/>
        <v/>
      </c>
      <c r="J25" s="271"/>
      <c r="K25" s="304"/>
      <c r="L25" s="308"/>
      <c r="M25" s="162" t="str">
        <f t="shared" si="4"/>
        <v/>
      </c>
      <c r="N25" s="163" t="str">
        <f t="shared" si="5"/>
        <v/>
      </c>
      <c r="O25" s="164" t="str">
        <f t="shared" si="6"/>
        <v/>
      </c>
      <c r="P25" s="185" t="str">
        <f t="shared" si="2"/>
        <v>No Runner</v>
      </c>
      <c r="Q25" s="85">
        <f t="shared" si="7"/>
        <v>0</v>
      </c>
      <c r="R25" s="81" t="str">
        <f t="shared" si="3"/>
        <v/>
      </c>
      <c r="S25" s="81" t="str">
        <f t="shared" si="3"/>
        <v/>
      </c>
      <c r="T25" s="60">
        <f t="shared" si="8"/>
        <v>0</v>
      </c>
      <c r="U25" s="404"/>
      <c r="V25" s="446"/>
      <c r="W25" s="447"/>
      <c r="X25" s="448"/>
      <c r="Y25" s="403"/>
      <c r="Z25" s="276"/>
      <c r="AA25" s="277"/>
      <c r="AB25" s="278"/>
    </row>
    <row r="26" spans="1:28" ht="9.9499999999999993" customHeight="1" x14ac:dyDescent="0.25">
      <c r="A26" s="403"/>
      <c r="B26" s="404"/>
      <c r="C26" s="407"/>
      <c r="D26" s="408"/>
      <c r="E26" s="361"/>
      <c r="F26" s="362"/>
      <c r="G26" s="362"/>
      <c r="H26" s="5" t="str">
        <f t="shared" si="9"/>
        <v/>
      </c>
      <c r="I26" s="8" t="str">
        <f t="shared" si="10"/>
        <v/>
      </c>
      <c r="J26" s="271"/>
      <c r="K26" s="304"/>
      <c r="L26" s="308"/>
      <c r="M26" s="162" t="str">
        <f t="shared" si="4"/>
        <v/>
      </c>
      <c r="N26" s="163" t="str">
        <f t="shared" si="5"/>
        <v/>
      </c>
      <c r="O26" s="164" t="str">
        <f t="shared" si="6"/>
        <v/>
      </c>
      <c r="P26" s="185" t="str">
        <f t="shared" si="2"/>
        <v>No Runner</v>
      </c>
      <c r="Q26" s="85">
        <f t="shared" si="7"/>
        <v>0</v>
      </c>
      <c r="R26" s="81" t="str">
        <f t="shared" si="3"/>
        <v/>
      </c>
      <c r="S26" s="81" t="str">
        <f t="shared" si="3"/>
        <v/>
      </c>
      <c r="T26" s="60">
        <f t="shared" si="8"/>
        <v>0</v>
      </c>
      <c r="U26" s="404"/>
      <c r="V26" s="446"/>
      <c r="W26" s="447"/>
      <c r="X26" s="448"/>
      <c r="Y26" s="403"/>
      <c r="Z26" s="276"/>
      <c r="AA26" s="277"/>
      <c r="AB26" s="278"/>
    </row>
    <row r="27" spans="1:28" ht="9.9499999999999993" customHeight="1" x14ac:dyDescent="0.25">
      <c r="A27" s="403"/>
      <c r="B27" s="404"/>
      <c r="C27" s="407"/>
      <c r="D27" s="408"/>
      <c r="E27" s="361"/>
      <c r="F27" s="362"/>
      <c r="G27" s="362"/>
      <c r="H27" s="31" t="str">
        <f t="shared" si="9"/>
        <v/>
      </c>
      <c r="I27" s="18" t="str">
        <f t="shared" si="10"/>
        <v/>
      </c>
      <c r="J27" s="269"/>
      <c r="K27" s="304"/>
      <c r="L27" s="308"/>
      <c r="M27" s="162" t="str">
        <f t="shared" si="4"/>
        <v/>
      </c>
      <c r="N27" s="163" t="str">
        <f t="shared" si="5"/>
        <v/>
      </c>
      <c r="O27" s="164" t="str">
        <f t="shared" si="6"/>
        <v/>
      </c>
      <c r="P27" s="185" t="str">
        <f t="shared" si="2"/>
        <v>No Runner</v>
      </c>
      <c r="Q27" s="85">
        <f t="shared" si="7"/>
        <v>0</v>
      </c>
      <c r="R27" s="81" t="str">
        <f t="shared" si="3"/>
        <v/>
      </c>
      <c r="S27" s="81" t="str">
        <f t="shared" si="3"/>
        <v/>
      </c>
      <c r="T27" s="60">
        <f t="shared" si="8"/>
        <v>0</v>
      </c>
      <c r="U27" s="404"/>
      <c r="V27" s="446"/>
      <c r="W27" s="447"/>
      <c r="X27" s="448"/>
      <c r="Y27" s="403"/>
      <c r="Z27" s="276"/>
      <c r="AA27" s="277"/>
      <c r="AB27" s="278"/>
    </row>
    <row r="28" spans="1:28" ht="9.9499999999999993" customHeight="1" x14ac:dyDescent="0.25">
      <c r="A28" s="403"/>
      <c r="B28" s="404"/>
      <c r="C28" s="407"/>
      <c r="D28" s="408"/>
      <c r="E28" s="361"/>
      <c r="F28" s="362"/>
      <c r="G28" s="362"/>
      <c r="H28" s="31" t="str">
        <f t="shared" si="9"/>
        <v/>
      </c>
      <c r="I28" s="18" t="str">
        <f t="shared" si="10"/>
        <v/>
      </c>
      <c r="J28" s="269"/>
      <c r="K28" s="304"/>
      <c r="L28" s="308"/>
      <c r="M28" s="162" t="str">
        <f t="shared" si="4"/>
        <v/>
      </c>
      <c r="N28" s="163" t="str">
        <f t="shared" si="5"/>
        <v/>
      </c>
      <c r="O28" s="164" t="str">
        <f t="shared" si="6"/>
        <v/>
      </c>
      <c r="P28" s="185" t="str">
        <f t="shared" si="2"/>
        <v>No Runner</v>
      </c>
      <c r="Q28" s="85">
        <f t="shared" si="7"/>
        <v>0</v>
      </c>
      <c r="R28" s="81" t="str">
        <f t="shared" si="3"/>
        <v/>
      </c>
      <c r="S28" s="81" t="str">
        <f t="shared" si="3"/>
        <v/>
      </c>
      <c r="T28" s="60">
        <f t="shared" si="8"/>
        <v>0</v>
      </c>
      <c r="U28" s="404"/>
      <c r="V28" s="446"/>
      <c r="W28" s="447"/>
      <c r="X28" s="448"/>
      <c r="Y28" s="403"/>
      <c r="Z28" s="276"/>
      <c r="AA28" s="277"/>
      <c r="AB28" s="278"/>
    </row>
    <row r="29" spans="1:28" ht="9.9499999999999993" customHeight="1" x14ac:dyDescent="0.25">
      <c r="A29" s="403"/>
      <c r="B29" s="404"/>
      <c r="C29" s="407"/>
      <c r="D29" s="408"/>
      <c r="E29" s="361"/>
      <c r="F29" s="362"/>
      <c r="G29" s="362"/>
      <c r="H29" s="32" t="str">
        <f t="shared" si="9"/>
        <v/>
      </c>
      <c r="I29" s="19" t="str">
        <f t="shared" si="10"/>
        <v/>
      </c>
      <c r="J29" s="269"/>
      <c r="K29" s="304"/>
      <c r="L29" s="308"/>
      <c r="M29" s="162" t="str">
        <f t="shared" si="4"/>
        <v/>
      </c>
      <c r="N29" s="163" t="str">
        <f t="shared" si="5"/>
        <v/>
      </c>
      <c r="O29" s="164" t="str">
        <f t="shared" si="6"/>
        <v/>
      </c>
      <c r="P29" s="185" t="str">
        <f t="shared" si="2"/>
        <v>No Runner</v>
      </c>
      <c r="Q29" s="85">
        <f t="shared" si="7"/>
        <v>0</v>
      </c>
      <c r="R29" s="81" t="str">
        <f t="shared" si="3"/>
        <v/>
      </c>
      <c r="S29" s="81" t="str">
        <f t="shared" si="3"/>
        <v/>
      </c>
      <c r="T29" s="60">
        <f t="shared" si="8"/>
        <v>0</v>
      </c>
      <c r="U29" s="404"/>
      <c r="V29" s="446"/>
      <c r="W29" s="447"/>
      <c r="X29" s="448"/>
      <c r="Y29" s="403"/>
      <c r="Z29" s="276"/>
      <c r="AA29" s="277"/>
      <c r="AB29" s="278"/>
    </row>
    <row r="30" spans="1:28" ht="9.9499999999999993" customHeight="1" thickBot="1" x14ac:dyDescent="0.3">
      <c r="A30" s="403"/>
      <c r="B30" s="404"/>
      <c r="C30" s="407"/>
      <c r="D30" s="408"/>
      <c r="E30" s="361"/>
      <c r="F30" s="362"/>
      <c r="G30" s="362"/>
      <c r="H30" s="31" t="str">
        <f t="shared" si="9"/>
        <v/>
      </c>
      <c r="I30" s="18" t="str">
        <f t="shared" si="10"/>
        <v/>
      </c>
      <c r="J30" s="269"/>
      <c r="K30" s="304"/>
      <c r="L30" s="308"/>
      <c r="M30" s="162" t="str">
        <f t="shared" si="4"/>
        <v/>
      </c>
      <c r="N30" s="163" t="str">
        <f t="shared" si="5"/>
        <v/>
      </c>
      <c r="O30" s="164" t="str">
        <f t="shared" si="6"/>
        <v/>
      </c>
      <c r="P30" s="185" t="str">
        <f t="shared" si="2"/>
        <v>No Runner</v>
      </c>
      <c r="Q30" s="85">
        <f t="shared" si="7"/>
        <v>0</v>
      </c>
      <c r="R30" s="81" t="str">
        <f t="shared" si="3"/>
        <v/>
      </c>
      <c r="S30" s="81" t="str">
        <f t="shared" si="3"/>
        <v/>
      </c>
      <c r="T30" s="60">
        <f t="shared" si="8"/>
        <v>0</v>
      </c>
      <c r="U30" s="404"/>
      <c r="V30" s="449"/>
      <c r="W30" s="450"/>
      <c r="X30" s="451"/>
      <c r="Y30" s="403"/>
      <c r="Z30" s="276"/>
      <c r="AA30" s="277"/>
      <c r="AB30" s="278"/>
    </row>
    <row r="31" spans="1:28" ht="9.9499999999999993" customHeight="1" x14ac:dyDescent="0.25">
      <c r="A31" s="403"/>
      <c r="B31" s="404"/>
      <c r="C31" s="407"/>
      <c r="D31" s="408"/>
      <c r="E31" s="361"/>
      <c r="F31" s="362"/>
      <c r="G31" s="362"/>
      <c r="H31" s="31" t="str">
        <f t="shared" si="9"/>
        <v/>
      </c>
      <c r="I31" s="18" t="str">
        <f t="shared" si="10"/>
        <v/>
      </c>
      <c r="J31" s="269"/>
      <c r="K31" s="304"/>
      <c r="L31" s="308"/>
      <c r="M31" s="162" t="str">
        <f t="shared" si="4"/>
        <v/>
      </c>
      <c r="N31" s="163" t="str">
        <f t="shared" si="5"/>
        <v/>
      </c>
      <c r="O31" s="164" t="str">
        <f t="shared" si="6"/>
        <v/>
      </c>
      <c r="P31" s="185" t="str">
        <f t="shared" si="2"/>
        <v>No Runner</v>
      </c>
      <c r="Q31" s="85">
        <f t="shared" si="7"/>
        <v>0</v>
      </c>
      <c r="R31" s="81" t="str">
        <f t="shared" si="3"/>
        <v/>
      </c>
      <c r="S31" s="81" t="str">
        <f t="shared" si="3"/>
        <v/>
      </c>
      <c r="T31" s="60">
        <f t="shared" si="8"/>
        <v>0</v>
      </c>
      <c r="U31" s="404"/>
      <c r="V31" s="45"/>
      <c r="W31" s="45"/>
      <c r="Y31" s="403"/>
      <c r="Z31" s="276"/>
      <c r="AA31" s="277"/>
      <c r="AB31" s="278"/>
    </row>
    <row r="32" spans="1:28" ht="9.9499999999999993" customHeight="1" x14ac:dyDescent="0.25">
      <c r="A32" s="403"/>
      <c r="B32" s="404"/>
      <c r="C32" s="407"/>
      <c r="D32" s="408"/>
      <c r="E32" s="361"/>
      <c r="F32" s="362"/>
      <c r="G32" s="362"/>
      <c r="H32" s="31" t="str">
        <f t="shared" si="9"/>
        <v/>
      </c>
      <c r="I32" s="18" t="str">
        <f t="shared" si="10"/>
        <v/>
      </c>
      <c r="J32" s="269"/>
      <c r="K32" s="304"/>
      <c r="L32" s="308"/>
      <c r="M32" s="162" t="str">
        <f t="shared" si="4"/>
        <v/>
      </c>
      <c r="N32" s="163" t="str">
        <f t="shared" si="5"/>
        <v/>
      </c>
      <c r="O32" s="164" t="str">
        <f t="shared" si="6"/>
        <v/>
      </c>
      <c r="P32" s="185" t="str">
        <f t="shared" si="2"/>
        <v>No Runner</v>
      </c>
      <c r="Q32" s="85">
        <f t="shared" si="7"/>
        <v>0</v>
      </c>
      <c r="R32" s="81" t="str">
        <f t="shared" si="3"/>
        <v/>
      </c>
      <c r="S32" s="81" t="str">
        <f t="shared" si="3"/>
        <v/>
      </c>
      <c r="T32" s="60">
        <f t="shared" si="8"/>
        <v>0</v>
      </c>
      <c r="U32" s="404"/>
      <c r="V32"/>
      <c r="W32"/>
      <c r="X32"/>
      <c r="Y32" s="403"/>
      <c r="Z32" s="276"/>
      <c r="AA32" s="277"/>
      <c r="AB32" s="278"/>
    </row>
    <row r="33" spans="1:29" ht="9.9499999999999993" customHeight="1" x14ac:dyDescent="0.25">
      <c r="A33"/>
      <c r="B33"/>
      <c r="C33" s="407"/>
      <c r="D33" s="408"/>
      <c r="E33" s="361"/>
      <c r="F33" s="362"/>
      <c r="G33" s="362"/>
      <c r="H33" s="32" t="str">
        <f t="shared" si="9"/>
        <v/>
      </c>
      <c r="I33" s="19" t="str">
        <f t="shared" si="10"/>
        <v/>
      </c>
      <c r="J33" s="269"/>
      <c r="K33" s="304"/>
      <c r="L33" s="308"/>
      <c r="M33" s="162" t="str">
        <f t="shared" si="4"/>
        <v/>
      </c>
      <c r="N33" s="163" t="str">
        <f t="shared" si="5"/>
        <v/>
      </c>
      <c r="O33" s="164" t="str">
        <f t="shared" si="6"/>
        <v/>
      </c>
      <c r="P33" s="185" t="str">
        <f t="shared" si="2"/>
        <v>No Runner</v>
      </c>
      <c r="Q33" s="85">
        <f t="shared" si="7"/>
        <v>0</v>
      </c>
      <c r="R33" s="81" t="str">
        <f t="shared" si="3"/>
        <v/>
      </c>
      <c r="S33" s="81" t="str">
        <f t="shared" si="3"/>
        <v/>
      </c>
      <c r="T33" s="60">
        <f t="shared" si="8"/>
        <v>0</v>
      </c>
      <c r="U33" s="404"/>
      <c r="V33"/>
      <c r="W33"/>
      <c r="X33"/>
      <c r="Y33" s="403"/>
      <c r="Z33" s="276"/>
      <c r="AA33" s="277"/>
      <c r="AB33" s="278"/>
    </row>
    <row r="34" spans="1:29" ht="9.9499999999999993" customHeight="1" thickBot="1" x14ac:dyDescent="0.3">
      <c r="A34"/>
      <c r="B34"/>
      <c r="C34" s="407"/>
      <c r="D34" s="408"/>
      <c r="E34" s="364"/>
      <c r="F34" s="365"/>
      <c r="G34" s="365"/>
      <c r="H34" s="7" t="str">
        <f t="shared" si="9"/>
        <v/>
      </c>
      <c r="I34" s="9" t="str">
        <f t="shared" si="10"/>
        <v/>
      </c>
      <c r="J34" s="285"/>
      <c r="K34" s="306"/>
      <c r="L34" s="309"/>
      <c r="M34" s="165" t="str">
        <f t="shared" si="4"/>
        <v/>
      </c>
      <c r="N34" s="166" t="str">
        <f t="shared" si="5"/>
        <v/>
      </c>
      <c r="O34" s="167" t="str">
        <f t="shared" si="6"/>
        <v/>
      </c>
      <c r="P34" s="186" t="str">
        <f t="shared" si="2"/>
        <v>No Runner</v>
      </c>
      <c r="Q34" s="86">
        <f t="shared" si="7"/>
        <v>0</v>
      </c>
      <c r="R34" s="83" t="str">
        <f t="shared" si="3"/>
        <v/>
      </c>
      <c r="S34" s="83" t="str">
        <f t="shared" si="3"/>
        <v/>
      </c>
      <c r="T34" s="65">
        <f t="shared" si="8"/>
        <v>0</v>
      </c>
      <c r="U34" s="404"/>
      <c r="V34"/>
      <c r="W34"/>
      <c r="X34"/>
      <c r="Y34" s="403"/>
      <c r="Z34" s="279"/>
      <c r="AA34" s="280"/>
      <c r="AB34" s="281"/>
    </row>
    <row r="35" spans="1:29" ht="9.9499999999999993" customHeight="1" x14ac:dyDescent="0.25">
      <c r="A35"/>
      <c r="B35"/>
      <c r="C35" s="407"/>
      <c r="D35" s="408"/>
      <c r="E35" s="440" t="s">
        <v>7</v>
      </c>
      <c r="F35" s="441"/>
      <c r="G35" s="89">
        <v>1</v>
      </c>
      <c r="H35" s="90" t="str">
        <f t="shared" ref="H35:H46" si="11">IFERROR(VLOOKUP($G35,$P$3:$T$34,3,0),"")</f>
        <v>Luke Dunham</v>
      </c>
      <c r="I35" s="90" t="str">
        <f>IFERROR(VLOOKUP($G35,$P$3:$T$34,4,0),"")</f>
        <v>Bishop Stortford High</v>
      </c>
      <c r="J35" s="91">
        <f t="shared" ref="J35:J46" si="12">IFERROR(VLOOKUP($G35,$P$3:$T$34,5,0),"")</f>
        <v>127</v>
      </c>
      <c r="K35" s="263">
        <f t="shared" ref="K35:K46" si="13">IFERROR(VLOOKUP($G35,$P$3:$T$34,2,0),"")</f>
        <v>3.0348379629629631E-3</v>
      </c>
      <c r="L35" s="263"/>
      <c r="M35" s="174" t="str">
        <f t="shared" si="4"/>
        <v xml:space="preserve"> </v>
      </c>
      <c r="N35" s="178" t="str">
        <f t="shared" si="5"/>
        <v xml:space="preserve"> </v>
      </c>
      <c r="O35" s="181" t="str">
        <f t="shared" si="6"/>
        <v xml:space="preserve"> </v>
      </c>
      <c r="P35" s="434" t="str">
        <f>C2</f>
        <v>1500m</v>
      </c>
      <c r="Q35"/>
      <c r="R35" s="27"/>
      <c r="S35" s="27"/>
      <c r="T35" s="27"/>
      <c r="U35"/>
      <c r="V35"/>
      <c r="W35"/>
      <c r="X35"/>
      <c r="Y35" s="403"/>
      <c r="Z35" s="230"/>
      <c r="AA35" s="230"/>
      <c r="AB35" s="230"/>
    </row>
    <row r="36" spans="1:29" ht="9.9499999999999993" customHeight="1" x14ac:dyDescent="0.25">
      <c r="A36"/>
      <c r="B36"/>
      <c r="C36" s="407"/>
      <c r="D36" s="408"/>
      <c r="E36" s="442"/>
      <c r="F36" s="443"/>
      <c r="G36" s="92">
        <v>2</v>
      </c>
      <c r="H36" s="93" t="str">
        <f t="shared" si="11"/>
        <v>James Holdsworth</v>
      </c>
      <c r="I36" s="209" t="str">
        <f t="shared" ref="I36:I46" si="14">IFERROR(VLOOKUP($G36,$P$3:$T$34,4,0),"")</f>
        <v>St. Joan of Arc</v>
      </c>
      <c r="J36" s="316">
        <f t="shared" si="12"/>
        <v>602</v>
      </c>
      <c r="K36" s="320">
        <f t="shared" si="13"/>
        <v>3.2670138888888892E-3</v>
      </c>
      <c r="L36" s="264"/>
      <c r="M36" s="175" t="str">
        <f t="shared" si="4"/>
        <v xml:space="preserve"> </v>
      </c>
      <c r="N36" s="179" t="str">
        <f t="shared" si="5"/>
        <v xml:space="preserve"> </v>
      </c>
      <c r="O36" s="182" t="str">
        <f t="shared" si="6"/>
        <v xml:space="preserve"> </v>
      </c>
      <c r="P36" s="435"/>
      <c r="Q36"/>
      <c r="R36" s="27"/>
      <c r="S36" s="27"/>
      <c r="T36" s="27"/>
      <c r="U36"/>
      <c r="V36"/>
      <c r="W36"/>
      <c r="X36"/>
      <c r="Y36" s="403"/>
      <c r="Z36" s="231"/>
      <c r="AA36" s="231"/>
      <c r="AB36" s="231"/>
    </row>
    <row r="37" spans="1:29" ht="9.9499999999999993" customHeight="1" thickBot="1" x14ac:dyDescent="0.3">
      <c r="A37"/>
      <c r="B37"/>
      <c r="C37" s="407"/>
      <c r="D37" s="408"/>
      <c r="E37" s="442"/>
      <c r="F37" s="443"/>
      <c r="G37" s="187">
        <v>3</v>
      </c>
      <c r="H37" s="188" t="str">
        <f t="shared" si="11"/>
        <v>Cameron Jump</v>
      </c>
      <c r="I37" s="210" t="str">
        <f t="shared" si="14"/>
        <v>Roundwood Park</v>
      </c>
      <c r="J37" s="317">
        <f t="shared" si="12"/>
        <v>386</v>
      </c>
      <c r="K37" s="321">
        <f t="shared" si="13"/>
        <v>3.3077546296296297E-3</v>
      </c>
      <c r="L37" s="265"/>
      <c r="M37" s="189" t="str">
        <f t="shared" si="4"/>
        <v xml:space="preserve"> </v>
      </c>
      <c r="N37" s="190" t="str">
        <f t="shared" si="5"/>
        <v xml:space="preserve"> </v>
      </c>
      <c r="O37" s="191" t="str">
        <f t="shared" si="6"/>
        <v xml:space="preserve"> </v>
      </c>
      <c r="P37" s="436"/>
      <c r="Q37"/>
      <c r="R37" s="27"/>
      <c r="S37" s="27"/>
      <c r="T37" s="27"/>
      <c r="U37"/>
      <c r="V37"/>
      <c r="W37"/>
      <c r="X37"/>
      <c r="Y37" s="403"/>
      <c r="Z37" s="231"/>
      <c r="AA37" s="231"/>
      <c r="AB37" s="231"/>
    </row>
    <row r="38" spans="1:29" ht="9.9499999999999993" customHeight="1" x14ac:dyDescent="0.25">
      <c r="A38"/>
      <c r="B38"/>
      <c r="C38" s="407"/>
      <c r="D38" s="408"/>
      <c r="E38" s="442"/>
      <c r="F38" s="443"/>
      <c r="G38" s="87">
        <v>4</v>
      </c>
      <c r="H38" s="67" t="str">
        <f t="shared" si="11"/>
        <v>Leon Atkins</v>
      </c>
      <c r="I38" s="192" t="str">
        <f t="shared" si="14"/>
        <v>Tring School</v>
      </c>
      <c r="J38" s="297">
        <f t="shared" si="12"/>
        <v>734</v>
      </c>
      <c r="K38" s="311">
        <f t="shared" si="13"/>
        <v>3.3850694444444445E-3</v>
      </c>
      <c r="L38" s="252"/>
      <c r="M38" s="171" t="str">
        <f t="shared" si="4"/>
        <v xml:space="preserve"> </v>
      </c>
      <c r="N38" s="172" t="str">
        <f t="shared" si="5"/>
        <v xml:space="preserve"> </v>
      </c>
      <c r="O38" s="173" t="str">
        <f t="shared" si="6"/>
        <v xml:space="preserve"> </v>
      </c>
      <c r="P38" s="432" t="str">
        <f>Entries!A1</f>
        <v>U15 Boys</v>
      </c>
      <c r="Q38"/>
      <c r="R38" s="27"/>
      <c r="S38" s="27"/>
      <c r="T38" s="27"/>
      <c r="U38"/>
      <c r="V38"/>
      <c r="W38"/>
      <c r="X38"/>
      <c r="Y38" s="403"/>
      <c r="Z38" s="231"/>
      <c r="AA38" s="231"/>
      <c r="AB38" s="231"/>
    </row>
    <row r="39" spans="1:29" ht="9.9499999999999993" customHeight="1" x14ac:dyDescent="0.25">
      <c r="A39"/>
      <c r="B39"/>
      <c r="C39" s="407"/>
      <c r="D39" s="408"/>
      <c r="E39" s="442"/>
      <c r="F39" s="443"/>
      <c r="G39" s="87">
        <v>5</v>
      </c>
      <c r="H39" s="67" t="str">
        <f t="shared" si="11"/>
        <v>Ben Lewis</v>
      </c>
      <c r="I39" s="192" t="str">
        <f t="shared" si="14"/>
        <v>Freman College</v>
      </c>
      <c r="J39" s="297">
        <f t="shared" si="12"/>
        <v>172</v>
      </c>
      <c r="K39" s="311">
        <f t="shared" si="13"/>
        <v>3.3883101851851852E-3</v>
      </c>
      <c r="L39" s="252"/>
      <c r="M39" s="162" t="str">
        <f t="shared" si="4"/>
        <v xml:space="preserve"> </v>
      </c>
      <c r="N39" s="163" t="str">
        <f t="shared" si="5"/>
        <v xml:space="preserve"> </v>
      </c>
      <c r="O39" s="164" t="str">
        <f t="shared" si="6"/>
        <v xml:space="preserve"> </v>
      </c>
      <c r="P39" s="432"/>
      <c r="Q39"/>
      <c r="R39" s="27"/>
      <c r="S39" s="27"/>
      <c r="T39" s="27"/>
      <c r="U39"/>
      <c r="V39"/>
      <c r="W39"/>
      <c r="X39"/>
      <c r="Y39" s="403"/>
      <c r="Z39" s="231"/>
      <c r="AA39" s="231"/>
      <c r="AB39" s="231"/>
    </row>
    <row r="40" spans="1:29" ht="9.9499999999999993" customHeight="1" x14ac:dyDescent="0.25">
      <c r="A40"/>
      <c r="B40"/>
      <c r="C40" s="407"/>
      <c r="D40" s="408"/>
      <c r="E40" s="442"/>
      <c r="F40" s="443"/>
      <c r="G40" s="87">
        <v>6</v>
      </c>
      <c r="H40" s="67" t="str">
        <f t="shared" si="11"/>
        <v>Luke Bass</v>
      </c>
      <c r="I40" s="192" t="str">
        <f t="shared" si="14"/>
        <v>Chancellor's</v>
      </c>
      <c r="J40" s="297">
        <f t="shared" si="12"/>
        <v>153</v>
      </c>
      <c r="K40" s="311">
        <f t="shared" si="13"/>
        <v>3.5143518518518523E-3</v>
      </c>
      <c r="L40" s="252"/>
      <c r="M40" s="162" t="str">
        <f t="shared" si="4"/>
        <v xml:space="preserve"> </v>
      </c>
      <c r="N40" s="163" t="str">
        <f t="shared" si="5"/>
        <v xml:space="preserve"> </v>
      </c>
      <c r="O40" s="164" t="str">
        <f t="shared" si="6"/>
        <v xml:space="preserve"> </v>
      </c>
      <c r="P40" s="432"/>
      <c r="Q40"/>
      <c r="R40" s="27"/>
      <c r="S40" s="27"/>
      <c r="T40" s="27"/>
      <c r="U40"/>
      <c r="V40"/>
      <c r="W40"/>
      <c r="X40"/>
      <c r="Y40" s="403"/>
      <c r="Z40" s="231"/>
      <c r="AA40" s="231"/>
      <c r="AB40" s="231"/>
    </row>
    <row r="41" spans="1:29" ht="9.9499999999999993" customHeight="1" thickBot="1" x14ac:dyDescent="0.3">
      <c r="A41"/>
      <c r="B41"/>
      <c r="C41" s="407"/>
      <c r="D41" s="408"/>
      <c r="E41" s="442"/>
      <c r="F41" s="443"/>
      <c r="G41" s="87">
        <v>7</v>
      </c>
      <c r="H41" s="67" t="str">
        <f t="shared" si="11"/>
        <v>Henry Barron</v>
      </c>
      <c r="I41" s="192" t="str">
        <f t="shared" si="14"/>
        <v>Roundwood Park</v>
      </c>
      <c r="J41" s="297">
        <f t="shared" si="12"/>
        <v>369</v>
      </c>
      <c r="K41" s="311">
        <f t="shared" si="13"/>
        <v>3.5814814814814819E-3</v>
      </c>
      <c r="L41" s="252"/>
      <c r="M41" s="162" t="str">
        <f t="shared" si="4"/>
        <v xml:space="preserve"> </v>
      </c>
      <c r="N41" s="163" t="str">
        <f t="shared" si="5"/>
        <v xml:space="preserve"> </v>
      </c>
      <c r="O41" s="164" t="str">
        <f t="shared" si="6"/>
        <v xml:space="preserve"> </v>
      </c>
      <c r="P41" s="432"/>
      <c r="Q41"/>
      <c r="R41" s="27"/>
      <c r="S41" s="27"/>
      <c r="T41" s="27"/>
      <c r="U41"/>
      <c r="V41"/>
      <c r="W41"/>
      <c r="X41"/>
      <c r="Y41" s="403"/>
      <c r="Z41" s="231"/>
      <c r="AA41" s="231"/>
      <c r="AB41" s="231"/>
    </row>
    <row r="42" spans="1:29" ht="9.9499999999999993" customHeight="1" thickBot="1" x14ac:dyDescent="0.3">
      <c r="A42"/>
      <c r="B42"/>
      <c r="C42" s="409"/>
      <c r="D42" s="410"/>
      <c r="E42" s="442"/>
      <c r="F42" s="443"/>
      <c r="G42" s="87">
        <v>8</v>
      </c>
      <c r="H42" s="67" t="str">
        <f t="shared" si="11"/>
        <v/>
      </c>
      <c r="I42" s="192" t="str">
        <f t="shared" si="14"/>
        <v/>
      </c>
      <c r="J42" s="297" t="str">
        <f t="shared" si="12"/>
        <v/>
      </c>
      <c r="K42" s="318" t="str">
        <f t="shared" si="13"/>
        <v/>
      </c>
      <c r="L42" s="252"/>
      <c r="M42" s="162" t="str">
        <f t="shared" si="4"/>
        <v xml:space="preserve"> </v>
      </c>
      <c r="N42" s="163" t="str">
        <f t="shared" si="5"/>
        <v xml:space="preserve"> </v>
      </c>
      <c r="O42" s="164" t="str">
        <f t="shared" si="6"/>
        <v xml:space="preserve"> </v>
      </c>
      <c r="P42" s="432"/>
      <c r="Q42"/>
      <c r="R42" s="27"/>
      <c r="S42" s="27"/>
      <c r="T42" s="27"/>
      <c r="U42"/>
      <c r="V42"/>
      <c r="W42"/>
      <c r="X42"/>
      <c r="Y42" s="403"/>
      <c r="Z42" s="353" t="s">
        <v>58</v>
      </c>
      <c r="AA42" s="354" t="s">
        <v>57</v>
      </c>
      <c r="AB42" s="355"/>
      <c r="AC42" s="27"/>
    </row>
    <row r="43" spans="1:29" ht="9.9499999999999993" customHeight="1" thickBot="1" x14ac:dyDescent="0.3">
      <c r="C43" s="356" t="s">
        <v>18</v>
      </c>
      <c r="D43" s="357"/>
      <c r="E43" s="442"/>
      <c r="F43" s="443"/>
      <c r="G43" s="87">
        <v>9</v>
      </c>
      <c r="H43" s="67" t="str">
        <f t="shared" si="11"/>
        <v/>
      </c>
      <c r="I43" s="192" t="str">
        <f t="shared" si="14"/>
        <v/>
      </c>
      <c r="J43" s="297" t="str">
        <f t="shared" si="12"/>
        <v/>
      </c>
      <c r="K43" s="318" t="str">
        <f t="shared" si="13"/>
        <v/>
      </c>
      <c r="L43" s="252"/>
      <c r="M43" s="162" t="str">
        <f t="shared" si="4"/>
        <v xml:space="preserve"> </v>
      </c>
      <c r="N43" s="163" t="str">
        <f t="shared" si="5"/>
        <v xml:space="preserve"> </v>
      </c>
      <c r="O43" s="164" t="str">
        <f t="shared" si="6"/>
        <v xml:space="preserve"> </v>
      </c>
      <c r="P43" s="432"/>
      <c r="Q43"/>
      <c r="Z43" s="275"/>
      <c r="AA43" s="82" t="str">
        <f>IFERROR(VLOOKUP($Z43,Entries!$B$2:$E$999,2,0),"")</f>
        <v/>
      </c>
      <c r="AB43" s="82" t="str">
        <f>IFERROR(VLOOKUP($Z43,Entries!$B$2:$E$999,3,0),"")</f>
        <v/>
      </c>
      <c r="AC43" s="51" t="str">
        <f>IFERROR(VLOOKUP($Z43,Entries!$B$2:$E$999,4,0),"")</f>
        <v/>
      </c>
    </row>
    <row r="44" spans="1:29" ht="9.9499999999999993" customHeight="1" thickBot="1" x14ac:dyDescent="0.3">
      <c r="C44" s="97" t="s">
        <v>15</v>
      </c>
      <c r="D44" s="300">
        <v>2.9328703703703704E-3</v>
      </c>
      <c r="E44" s="442"/>
      <c r="F44" s="443"/>
      <c r="G44" s="87">
        <v>10</v>
      </c>
      <c r="H44" s="67" t="str">
        <f t="shared" si="11"/>
        <v/>
      </c>
      <c r="I44" s="192" t="str">
        <f t="shared" si="14"/>
        <v/>
      </c>
      <c r="J44" s="297" t="str">
        <f t="shared" si="12"/>
        <v/>
      </c>
      <c r="K44" s="318" t="str">
        <f t="shared" si="13"/>
        <v/>
      </c>
      <c r="L44" s="252"/>
      <c r="M44" s="162" t="str">
        <f t="shared" si="4"/>
        <v xml:space="preserve"> </v>
      </c>
      <c r="N44" s="163" t="str">
        <f t="shared" si="5"/>
        <v xml:space="preserve"> </v>
      </c>
      <c r="O44" s="164" t="str">
        <f t="shared" si="6"/>
        <v xml:space="preserve"> </v>
      </c>
      <c r="P44" s="432"/>
      <c r="Q44"/>
      <c r="Z44" s="244"/>
      <c r="AA44" s="69" t="str">
        <f>IFERROR(VLOOKUP($Z43,Entries!$H$2:$K$999,2,0),"")</f>
        <v/>
      </c>
      <c r="AB44" s="193" t="str">
        <f>IFERROR(VLOOKUP($Z43,Entries!$H$2:$K$999,3,0),"")</f>
        <v/>
      </c>
      <c r="AC44" s="70" t="str">
        <f>IFERROR(VLOOKUP($Z43,Entries!$H$2:$K$999,4,0),"")</f>
        <v/>
      </c>
    </row>
    <row r="45" spans="1:29" ht="9.9499999999999993" customHeight="1" x14ac:dyDescent="0.25">
      <c r="C45" s="98" t="s">
        <v>17</v>
      </c>
      <c r="D45" s="301">
        <v>2.9282407407407412E-3</v>
      </c>
      <c r="E45" s="442"/>
      <c r="F45" s="443"/>
      <c r="G45" s="87">
        <v>11</v>
      </c>
      <c r="H45" s="67" t="str">
        <f t="shared" si="11"/>
        <v/>
      </c>
      <c r="I45" s="192" t="str">
        <f t="shared" si="14"/>
        <v/>
      </c>
      <c r="J45" s="297" t="str">
        <f t="shared" si="12"/>
        <v/>
      </c>
      <c r="K45" s="318" t="str">
        <f t="shared" si="13"/>
        <v/>
      </c>
      <c r="L45" s="252"/>
      <c r="M45" s="162" t="str">
        <f t="shared" si="4"/>
        <v xml:space="preserve"> </v>
      </c>
      <c r="N45" s="163" t="str">
        <f t="shared" si="5"/>
        <v xml:space="preserve"> </v>
      </c>
      <c r="O45" s="164" t="str">
        <f t="shared" si="6"/>
        <v xml:space="preserve"> </v>
      </c>
      <c r="P45" s="432"/>
      <c r="Q45"/>
    </row>
    <row r="46" spans="1:29" ht="9.9499999999999993" customHeight="1" thickBot="1" x14ac:dyDescent="0.3">
      <c r="C46" s="99" t="s">
        <v>16</v>
      </c>
      <c r="D46" s="302">
        <v>3.0092592592592588E-3</v>
      </c>
      <c r="E46" s="444"/>
      <c r="F46" s="445"/>
      <c r="G46" s="88">
        <v>12</v>
      </c>
      <c r="H46" s="69" t="str">
        <f t="shared" si="11"/>
        <v/>
      </c>
      <c r="I46" s="193" t="str">
        <f t="shared" si="14"/>
        <v/>
      </c>
      <c r="J46" s="298" t="str">
        <f t="shared" si="12"/>
        <v/>
      </c>
      <c r="K46" s="319" t="str">
        <f t="shared" si="13"/>
        <v/>
      </c>
      <c r="L46" s="266"/>
      <c r="M46" s="165" t="str">
        <f t="shared" si="4"/>
        <v xml:space="preserve"> </v>
      </c>
      <c r="N46" s="166" t="str">
        <f t="shared" si="5"/>
        <v xml:space="preserve"> </v>
      </c>
      <c r="O46" s="167" t="str">
        <f t="shared" si="6"/>
        <v xml:space="preserve"> </v>
      </c>
      <c r="P46" s="433"/>
      <c r="Q46"/>
    </row>
  </sheetData>
  <sheetProtection sheet="1" objects="1" scenarios="1"/>
  <mergeCells count="25">
    <mergeCell ref="A2:B32"/>
    <mergeCell ref="E2:G2"/>
    <mergeCell ref="U2:U34"/>
    <mergeCell ref="V2:X3"/>
    <mergeCell ref="V7:X9"/>
    <mergeCell ref="V10:X12"/>
    <mergeCell ref="V13:X15"/>
    <mergeCell ref="V16:X18"/>
    <mergeCell ref="C2:D42"/>
    <mergeCell ref="Z42:AB42"/>
    <mergeCell ref="Y2:Y42"/>
    <mergeCell ref="Z2:AB2"/>
    <mergeCell ref="A1:B1"/>
    <mergeCell ref="C1:AB1"/>
    <mergeCell ref="P38:P46"/>
    <mergeCell ref="P35:P37"/>
    <mergeCell ref="Q2:T2"/>
    <mergeCell ref="E35:F46"/>
    <mergeCell ref="C43:D43"/>
    <mergeCell ref="E3:G34"/>
    <mergeCell ref="V19:X21"/>
    <mergeCell ref="V22:X24"/>
    <mergeCell ref="V25:X27"/>
    <mergeCell ref="V28:X30"/>
    <mergeCell ref="V4:X6"/>
  </mergeCells>
  <conditionalFormatting sqref="P3:P34">
    <cfRule type="cellIs" dxfId="53" priority="22" operator="between">
      <formula>2.9</formula>
      <formula>3.1</formula>
    </cfRule>
    <cfRule type="cellIs" dxfId="52" priority="23" operator="between">
      <formula>1.9</formula>
      <formula>2.1</formula>
    </cfRule>
    <cfRule type="cellIs" dxfId="51" priority="24" operator="between">
      <formula>0.9</formula>
      <formula>1.1</formula>
    </cfRule>
  </conditionalFormatting>
  <conditionalFormatting sqref="G35:G46">
    <cfRule type="cellIs" dxfId="50" priority="4" operator="between">
      <formula>2.9</formula>
      <formula>3.1</formula>
    </cfRule>
    <cfRule type="cellIs" dxfId="49" priority="5" operator="between">
      <formula>1.9</formula>
      <formula>2.1</formula>
    </cfRule>
    <cfRule type="cellIs" dxfId="48" priority="6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J24" sqref="J24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2" customWidth="1"/>
    <col min="14" max="14" width="6.7109375" style="44" customWidth="1"/>
    <col min="15" max="15" width="12.7109375" style="44" customWidth="1"/>
    <col min="16" max="16" width="9.28515625" style="143" hidden="1" customWidth="1"/>
    <col min="17" max="18" width="9.7109375" style="47" hidden="1" customWidth="1"/>
    <col min="19" max="19" width="12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22.7109375" style="47" customWidth="1"/>
    <col min="28" max="16384" width="9.140625" style="6"/>
  </cols>
  <sheetData>
    <row r="1" spans="1:27" ht="9.9499999999999993" customHeight="1" thickBot="1" x14ac:dyDescent="0.3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9.9499999999999993" customHeight="1" thickBot="1" x14ac:dyDescent="0.3">
      <c r="A2" s="403"/>
      <c r="B2" s="403"/>
      <c r="C2" s="405" t="s">
        <v>27</v>
      </c>
      <c r="D2" s="406"/>
      <c r="E2" s="458" t="s">
        <v>2</v>
      </c>
      <c r="F2" s="411"/>
      <c r="G2" s="411"/>
      <c r="H2" s="77" t="s">
        <v>1</v>
      </c>
      <c r="I2" s="79" t="s">
        <v>39</v>
      </c>
      <c r="J2" s="74" t="s">
        <v>8</v>
      </c>
      <c r="K2" s="74" t="s">
        <v>26</v>
      </c>
      <c r="L2" s="168" t="s">
        <v>15</v>
      </c>
      <c r="M2" s="158" t="s">
        <v>17</v>
      </c>
      <c r="N2" s="157" t="s">
        <v>16</v>
      </c>
      <c r="O2" s="78" t="s">
        <v>5</v>
      </c>
      <c r="P2" s="438" t="s">
        <v>21</v>
      </c>
      <c r="Q2" s="438"/>
      <c r="R2" s="438"/>
      <c r="S2" s="439"/>
      <c r="T2" s="404"/>
      <c r="U2" s="459" t="s">
        <v>12</v>
      </c>
      <c r="V2" s="460"/>
      <c r="W2" s="461"/>
      <c r="X2" s="403"/>
      <c r="Y2" s="429" t="s">
        <v>13</v>
      </c>
      <c r="Z2" s="430"/>
      <c r="AA2" s="431"/>
    </row>
    <row r="3" spans="1:27" ht="9.9499999999999993" customHeight="1" thickBot="1" x14ac:dyDescent="0.3">
      <c r="A3" s="403"/>
      <c r="B3" s="403"/>
      <c r="C3" s="407"/>
      <c r="D3" s="408"/>
      <c r="E3" s="468" t="s">
        <v>7</v>
      </c>
      <c r="F3" s="469"/>
      <c r="G3" s="469"/>
      <c r="H3" s="101" t="str">
        <f t="shared" ref="H3" si="0">IFERROR(VLOOKUP($J3,$Y$2:$AB$34,2,0),"")</f>
        <v>Yann  Merrick</v>
      </c>
      <c r="I3" s="205" t="str">
        <f t="shared" ref="I3" si="1">IFERROR(VLOOKUP($J3,$Y$2:$AB$34,3,0),"")</f>
        <v>Beaumont</v>
      </c>
      <c r="J3" s="267">
        <v>56</v>
      </c>
      <c r="K3" s="268">
        <v>4.04</v>
      </c>
      <c r="L3" s="159" t="str">
        <f>IF($K3=$D$44,"Equal",IF($K3&gt;=$D$44,IF($K3&gt;0,"NEW","" )," "))</f>
        <v xml:space="preserve"> </v>
      </c>
      <c r="M3" s="160" t="str">
        <f>IF($K3&gt;=$D$45,IF($K3&gt;0,"YES","" )," ")</f>
        <v xml:space="preserve"> </v>
      </c>
      <c r="N3" s="161" t="str">
        <f>IF($K3&gt;=$D$46,IF($K3&gt;0,"YES","" )," ")</f>
        <v xml:space="preserve"> </v>
      </c>
      <c r="O3" s="313">
        <f>IF(K3&gt;0,RANK(K3,$K$3:$K$34,0),"No Jumper")</f>
        <v>12</v>
      </c>
      <c r="P3" s="139">
        <f>K3</f>
        <v>4.04</v>
      </c>
      <c r="Q3" s="82" t="str">
        <f t="shared" ref="Q3:R34" si="2">H3</f>
        <v>Yann  Merrick</v>
      </c>
      <c r="R3" s="82" t="str">
        <f t="shared" si="2"/>
        <v>Beaumont</v>
      </c>
      <c r="S3" s="55">
        <f>J3</f>
        <v>56</v>
      </c>
      <c r="T3" s="404"/>
      <c r="U3" s="462"/>
      <c r="V3" s="463"/>
      <c r="W3" s="464"/>
      <c r="X3" s="403"/>
      <c r="Y3" s="276">
        <v>27</v>
      </c>
      <c r="Z3" s="277" t="s">
        <v>95</v>
      </c>
      <c r="AA3" s="286" t="s">
        <v>96</v>
      </c>
    </row>
    <row r="4" spans="1:27" ht="9.9499999999999993" customHeight="1" x14ac:dyDescent="0.25">
      <c r="A4" s="403"/>
      <c r="B4" s="403"/>
      <c r="C4" s="407"/>
      <c r="D4" s="408"/>
      <c r="E4" s="470"/>
      <c r="F4" s="471"/>
      <c r="G4" s="471"/>
      <c r="H4" s="101" t="str">
        <f>IFERROR(VLOOKUP($J4,$Y$2:$AB$34,2,0),"")</f>
        <v>Lucas  Titchmarsh</v>
      </c>
      <c r="I4" s="101" t="str">
        <f>IFERROR(VLOOKUP($J4,$Y$2:$AB$34,3,0),"")</f>
        <v>Chancellor's</v>
      </c>
      <c r="J4" s="269">
        <v>149</v>
      </c>
      <c r="K4" s="270">
        <v>5.17</v>
      </c>
      <c r="L4" s="162" t="str">
        <f t="shared" ref="L4:L46" si="3">IF($K4=$D$44,"Equal",IF($K4&gt;=$D$44,IF($K4&gt;0,"NEW","" )," "))</f>
        <v xml:space="preserve"> </v>
      </c>
      <c r="M4" s="163" t="str">
        <f t="shared" ref="M4:M46" si="4">IF($K4&gt;=$D$45,IF($K4&gt;0,"YES","" )," ")</f>
        <v xml:space="preserve"> </v>
      </c>
      <c r="N4" s="164" t="str">
        <f t="shared" ref="N4:N46" si="5">IF($K4&gt;=$D$46,IF($K4&gt;0,"YES","" )," ")</f>
        <v xml:space="preserve"> </v>
      </c>
      <c r="O4" s="314">
        <f t="shared" ref="O4:O33" si="6">IF(K4&gt;0,RANK(K4,$K$3:$K$34,0),"No Jumper")</f>
        <v>5</v>
      </c>
      <c r="P4" s="140">
        <f t="shared" ref="P4:P34" si="7">K4</f>
        <v>5.17</v>
      </c>
      <c r="Q4" s="81" t="str">
        <f t="shared" si="2"/>
        <v>Lucas  Titchmarsh</v>
      </c>
      <c r="R4" s="81" t="str">
        <f t="shared" si="2"/>
        <v>Chancellor's</v>
      </c>
      <c r="S4" s="60">
        <f t="shared" ref="S4:S34" si="8">J4</f>
        <v>149</v>
      </c>
      <c r="T4" s="404"/>
      <c r="U4" s="452" t="s">
        <v>20</v>
      </c>
      <c r="V4" s="453"/>
      <c r="W4" s="454"/>
      <c r="X4" s="403"/>
      <c r="Y4" s="276">
        <v>56</v>
      </c>
      <c r="Z4" s="277" t="s">
        <v>136</v>
      </c>
      <c r="AA4" s="286" t="s">
        <v>44</v>
      </c>
    </row>
    <row r="5" spans="1:27" ht="9.9499999999999993" customHeight="1" x14ac:dyDescent="0.25">
      <c r="A5" s="403"/>
      <c r="B5" s="403"/>
      <c r="C5" s="407"/>
      <c r="D5" s="408"/>
      <c r="E5" s="470"/>
      <c r="F5" s="471"/>
      <c r="G5" s="471"/>
      <c r="H5" s="101" t="str">
        <f t="shared" ref="H5:H34" si="9">IFERROR(VLOOKUP($J5,$Y$2:$AB$34,2,0),"")</f>
        <v>Excel Ed-Okungbowa</v>
      </c>
      <c r="I5" s="101" t="str">
        <f t="shared" ref="I5:I34" si="10">IFERROR(VLOOKUP($J5,$Y$2:$AB$34,3,0),"")</f>
        <v>Dame Alice Owens</v>
      </c>
      <c r="J5" s="269">
        <v>158</v>
      </c>
      <c r="K5" s="270">
        <v>5.61</v>
      </c>
      <c r="L5" s="162" t="str">
        <f t="shared" si="3"/>
        <v xml:space="preserve"> </v>
      </c>
      <c r="M5" s="163" t="str">
        <f t="shared" si="4"/>
        <v xml:space="preserve"> </v>
      </c>
      <c r="N5" s="164" t="str">
        <f t="shared" si="5"/>
        <v xml:space="preserve"> </v>
      </c>
      <c r="O5" s="314">
        <f t="shared" si="6"/>
        <v>1</v>
      </c>
      <c r="P5" s="140">
        <f t="shared" si="7"/>
        <v>5.61</v>
      </c>
      <c r="Q5" s="81" t="str">
        <f t="shared" si="2"/>
        <v>Excel Ed-Okungbowa</v>
      </c>
      <c r="R5" s="81" t="str">
        <f t="shared" si="2"/>
        <v>Dame Alice Owens</v>
      </c>
      <c r="S5" s="60">
        <f t="shared" si="8"/>
        <v>158</v>
      </c>
      <c r="T5" s="404"/>
      <c r="U5" s="455"/>
      <c r="V5" s="456"/>
      <c r="W5" s="457"/>
      <c r="X5" s="403"/>
      <c r="Y5" s="276">
        <v>64</v>
      </c>
      <c r="Z5" s="277" t="s">
        <v>218</v>
      </c>
      <c r="AA5" s="286" t="s">
        <v>44</v>
      </c>
    </row>
    <row r="6" spans="1:27" ht="9.9499999999999993" customHeight="1" x14ac:dyDescent="0.25">
      <c r="A6" s="403"/>
      <c r="B6" s="403"/>
      <c r="C6" s="407"/>
      <c r="D6" s="408"/>
      <c r="E6" s="470"/>
      <c r="F6" s="471"/>
      <c r="G6" s="471"/>
      <c r="H6" s="101" t="str">
        <f t="shared" si="9"/>
        <v xml:space="preserve">Lewis  Price </v>
      </c>
      <c r="I6" s="101" t="str">
        <f t="shared" si="10"/>
        <v>Hitchin Boys School</v>
      </c>
      <c r="J6" s="269">
        <v>220</v>
      </c>
      <c r="K6" s="270">
        <v>5.36</v>
      </c>
      <c r="L6" s="162" t="str">
        <f t="shared" si="3"/>
        <v xml:space="preserve"> </v>
      </c>
      <c r="M6" s="163" t="str">
        <f t="shared" si="4"/>
        <v xml:space="preserve"> </v>
      </c>
      <c r="N6" s="164" t="str">
        <f t="shared" si="5"/>
        <v xml:space="preserve"> </v>
      </c>
      <c r="O6" s="314">
        <f t="shared" si="6"/>
        <v>3</v>
      </c>
      <c r="P6" s="140">
        <f t="shared" si="7"/>
        <v>5.36</v>
      </c>
      <c r="Q6" s="81" t="str">
        <f t="shared" si="2"/>
        <v xml:space="preserve">Lewis  Price </v>
      </c>
      <c r="R6" s="81" t="str">
        <f t="shared" si="2"/>
        <v>Hitchin Boys School</v>
      </c>
      <c r="S6" s="60">
        <f t="shared" si="8"/>
        <v>220</v>
      </c>
      <c r="T6" s="404"/>
      <c r="U6" s="455"/>
      <c r="V6" s="456"/>
      <c r="W6" s="457"/>
      <c r="X6" s="403"/>
      <c r="Y6" s="276">
        <v>149</v>
      </c>
      <c r="Z6" s="277" t="s">
        <v>182</v>
      </c>
      <c r="AA6" s="286" t="s">
        <v>101</v>
      </c>
    </row>
    <row r="7" spans="1:27" ht="9.9499999999999993" customHeight="1" x14ac:dyDescent="0.25">
      <c r="A7" s="403"/>
      <c r="B7" s="403"/>
      <c r="C7" s="407"/>
      <c r="D7" s="408"/>
      <c r="E7" s="470"/>
      <c r="F7" s="471"/>
      <c r="G7" s="471"/>
      <c r="H7" s="101" t="str">
        <f t="shared" si="9"/>
        <v>Sonny Baker</v>
      </c>
      <c r="I7" s="101" t="str">
        <f t="shared" si="10"/>
        <v>Robert Barclay Academy</v>
      </c>
      <c r="J7" s="269">
        <v>362</v>
      </c>
      <c r="K7" s="270">
        <v>4.8099999999999996</v>
      </c>
      <c r="L7" s="162" t="str">
        <f t="shared" si="3"/>
        <v xml:space="preserve"> </v>
      </c>
      <c r="M7" s="163" t="str">
        <f t="shared" si="4"/>
        <v xml:space="preserve"> </v>
      </c>
      <c r="N7" s="164" t="str">
        <f t="shared" si="5"/>
        <v xml:space="preserve"> </v>
      </c>
      <c r="O7" s="314">
        <f t="shared" si="6"/>
        <v>9</v>
      </c>
      <c r="P7" s="140">
        <f t="shared" si="7"/>
        <v>4.8099999999999996</v>
      </c>
      <c r="Q7" s="81" t="str">
        <f t="shared" si="2"/>
        <v>Sonny Baker</v>
      </c>
      <c r="R7" s="81" t="str">
        <f t="shared" si="2"/>
        <v>Robert Barclay Academy</v>
      </c>
      <c r="S7" s="60">
        <f t="shared" si="8"/>
        <v>362</v>
      </c>
      <c r="T7" s="404"/>
      <c r="U7" s="452" t="s">
        <v>69</v>
      </c>
      <c r="V7" s="453"/>
      <c r="W7" s="454"/>
      <c r="X7" s="403"/>
      <c r="Y7" s="276">
        <v>158</v>
      </c>
      <c r="Z7" s="277" t="s">
        <v>104</v>
      </c>
      <c r="AA7" s="286" t="s">
        <v>78</v>
      </c>
    </row>
    <row r="8" spans="1:27" ht="9.9499999999999993" customHeight="1" x14ac:dyDescent="0.25">
      <c r="A8" s="403"/>
      <c r="B8" s="403"/>
      <c r="C8" s="407"/>
      <c r="D8" s="408"/>
      <c r="E8" s="470"/>
      <c r="F8" s="471"/>
      <c r="G8" s="471"/>
      <c r="H8" s="101" t="str">
        <f t="shared" si="9"/>
        <v>Louis Willson</v>
      </c>
      <c r="I8" s="101" t="str">
        <f t="shared" si="10"/>
        <v>Roundwood Park</v>
      </c>
      <c r="J8" s="269">
        <v>370</v>
      </c>
      <c r="K8" s="270">
        <v>5.45</v>
      </c>
      <c r="L8" s="162" t="str">
        <f t="shared" si="3"/>
        <v xml:space="preserve"> </v>
      </c>
      <c r="M8" s="163" t="str">
        <f t="shared" si="4"/>
        <v xml:space="preserve"> </v>
      </c>
      <c r="N8" s="164" t="str">
        <f t="shared" si="5"/>
        <v xml:space="preserve"> </v>
      </c>
      <c r="O8" s="314">
        <f t="shared" si="6"/>
        <v>2</v>
      </c>
      <c r="P8" s="140">
        <f t="shared" si="7"/>
        <v>5.45</v>
      </c>
      <c r="Q8" s="81" t="str">
        <f t="shared" si="2"/>
        <v>Louis Willson</v>
      </c>
      <c r="R8" s="81" t="str">
        <f t="shared" si="2"/>
        <v>Roundwood Park</v>
      </c>
      <c r="S8" s="60">
        <f t="shared" si="8"/>
        <v>370</v>
      </c>
      <c r="T8" s="404"/>
      <c r="U8" s="455"/>
      <c r="V8" s="456"/>
      <c r="W8" s="457"/>
      <c r="X8" s="403"/>
      <c r="Y8" s="276">
        <v>213</v>
      </c>
      <c r="Z8" s="277" t="s">
        <v>140</v>
      </c>
      <c r="AA8" s="286" t="s">
        <v>141</v>
      </c>
    </row>
    <row r="9" spans="1:27" ht="9.9499999999999993" customHeight="1" x14ac:dyDescent="0.25">
      <c r="A9" s="403"/>
      <c r="B9" s="403"/>
      <c r="C9" s="407"/>
      <c r="D9" s="408"/>
      <c r="E9" s="470"/>
      <c r="F9" s="471"/>
      <c r="G9" s="471"/>
      <c r="H9" s="101" t="str">
        <f t="shared" si="9"/>
        <v>Sammy Pinnington</v>
      </c>
      <c r="I9" s="101" t="str">
        <f t="shared" si="10"/>
        <v>Roundwood Park</v>
      </c>
      <c r="J9" s="269">
        <v>396</v>
      </c>
      <c r="K9" s="270">
        <v>5.16</v>
      </c>
      <c r="L9" s="162" t="str">
        <f t="shared" si="3"/>
        <v xml:space="preserve"> </v>
      </c>
      <c r="M9" s="163" t="str">
        <f t="shared" si="4"/>
        <v xml:space="preserve"> </v>
      </c>
      <c r="N9" s="164" t="str">
        <f t="shared" si="5"/>
        <v xml:space="preserve"> </v>
      </c>
      <c r="O9" s="314">
        <f t="shared" si="6"/>
        <v>6</v>
      </c>
      <c r="P9" s="140">
        <f t="shared" si="7"/>
        <v>5.16</v>
      </c>
      <c r="Q9" s="81" t="str">
        <f t="shared" si="2"/>
        <v>Sammy Pinnington</v>
      </c>
      <c r="R9" s="81" t="str">
        <f t="shared" si="2"/>
        <v>Roundwood Park</v>
      </c>
      <c r="S9" s="60">
        <f t="shared" si="8"/>
        <v>396</v>
      </c>
      <c r="T9" s="404"/>
      <c r="U9" s="455"/>
      <c r="V9" s="456"/>
      <c r="W9" s="457"/>
      <c r="X9" s="403"/>
      <c r="Y9" s="276">
        <v>220</v>
      </c>
      <c r="Z9" s="277" t="s">
        <v>163</v>
      </c>
      <c r="AA9" s="286" t="s">
        <v>48</v>
      </c>
    </row>
    <row r="10" spans="1:27" ht="9.9499999999999993" customHeight="1" x14ac:dyDescent="0.25">
      <c r="A10" s="403"/>
      <c r="B10" s="403"/>
      <c r="C10" s="407"/>
      <c r="D10" s="408"/>
      <c r="E10" s="470"/>
      <c r="F10" s="471"/>
      <c r="G10" s="471"/>
      <c r="H10" s="101" t="str">
        <f t="shared" si="9"/>
        <v>Luke Carlin</v>
      </c>
      <c r="I10" s="101" t="str">
        <f t="shared" si="10"/>
        <v>Sandringham</v>
      </c>
      <c r="J10" s="269">
        <v>437</v>
      </c>
      <c r="K10" s="270">
        <v>5.0199999999999996</v>
      </c>
      <c r="L10" s="162" t="str">
        <f t="shared" si="3"/>
        <v xml:space="preserve"> </v>
      </c>
      <c r="M10" s="163" t="str">
        <f t="shared" si="4"/>
        <v xml:space="preserve"> </v>
      </c>
      <c r="N10" s="164" t="str">
        <f t="shared" si="5"/>
        <v xml:space="preserve"> </v>
      </c>
      <c r="O10" s="314">
        <f t="shared" si="6"/>
        <v>8</v>
      </c>
      <c r="P10" s="140">
        <f t="shared" si="7"/>
        <v>5.0199999999999996</v>
      </c>
      <c r="Q10" s="81" t="str">
        <f t="shared" si="2"/>
        <v>Luke Carlin</v>
      </c>
      <c r="R10" s="81" t="str">
        <f t="shared" si="2"/>
        <v>Sandringham</v>
      </c>
      <c r="S10" s="60">
        <f t="shared" si="8"/>
        <v>437</v>
      </c>
      <c r="T10" s="404"/>
      <c r="U10" s="367" t="s">
        <v>70</v>
      </c>
      <c r="V10" s="368"/>
      <c r="W10" s="369"/>
      <c r="X10" s="403"/>
      <c r="Y10" s="276">
        <v>362</v>
      </c>
      <c r="Z10" s="277" t="s">
        <v>219</v>
      </c>
      <c r="AA10" s="286" t="s">
        <v>220</v>
      </c>
    </row>
    <row r="11" spans="1:27" ht="9.9499999999999993" customHeight="1" x14ac:dyDescent="0.25">
      <c r="A11" s="403"/>
      <c r="B11" s="403"/>
      <c r="C11" s="407"/>
      <c r="D11" s="408"/>
      <c r="E11" s="470"/>
      <c r="F11" s="471"/>
      <c r="G11" s="471"/>
      <c r="H11" s="101" t="str">
        <f t="shared" si="9"/>
        <v>Ben  Taylor</v>
      </c>
      <c r="I11" s="101" t="str">
        <f t="shared" si="10"/>
        <v xml:space="preserve">St George's School </v>
      </c>
      <c r="J11" s="269">
        <v>571</v>
      </c>
      <c r="K11" s="270">
        <v>5.08</v>
      </c>
      <c r="L11" s="162" t="str">
        <f t="shared" si="3"/>
        <v xml:space="preserve"> </v>
      </c>
      <c r="M11" s="163" t="str">
        <f t="shared" si="4"/>
        <v xml:space="preserve"> </v>
      </c>
      <c r="N11" s="164" t="str">
        <f t="shared" si="5"/>
        <v xml:space="preserve"> </v>
      </c>
      <c r="O11" s="314">
        <f t="shared" si="6"/>
        <v>7</v>
      </c>
      <c r="P11" s="140">
        <f t="shared" si="7"/>
        <v>5.08</v>
      </c>
      <c r="Q11" s="81" t="str">
        <f t="shared" si="2"/>
        <v>Ben  Taylor</v>
      </c>
      <c r="R11" s="81" t="str">
        <f t="shared" si="2"/>
        <v xml:space="preserve">St George's School </v>
      </c>
      <c r="S11" s="60">
        <f t="shared" si="8"/>
        <v>571</v>
      </c>
      <c r="T11" s="404"/>
      <c r="U11" s="370"/>
      <c r="V11" s="371"/>
      <c r="W11" s="372"/>
      <c r="X11" s="403"/>
      <c r="Y11" s="276">
        <v>370</v>
      </c>
      <c r="Z11" s="277" t="s">
        <v>221</v>
      </c>
      <c r="AA11" s="286" t="s">
        <v>82</v>
      </c>
    </row>
    <row r="12" spans="1:27" ht="9.9499999999999993" customHeight="1" x14ac:dyDescent="0.25">
      <c r="A12" s="403"/>
      <c r="B12" s="403"/>
      <c r="C12" s="407"/>
      <c r="D12" s="408"/>
      <c r="E12" s="470"/>
      <c r="F12" s="471"/>
      <c r="G12" s="471"/>
      <c r="H12" s="101" t="str">
        <f t="shared" si="9"/>
        <v>Rory Henderson</v>
      </c>
      <c r="I12" s="101" t="str">
        <f t="shared" si="10"/>
        <v>St. Joan of Arc</v>
      </c>
      <c r="J12" s="269">
        <v>606</v>
      </c>
      <c r="K12" s="270">
        <v>4.66</v>
      </c>
      <c r="L12" s="162" t="str">
        <f t="shared" si="3"/>
        <v xml:space="preserve"> </v>
      </c>
      <c r="M12" s="163" t="str">
        <f t="shared" si="4"/>
        <v xml:space="preserve"> </v>
      </c>
      <c r="N12" s="164" t="str">
        <f t="shared" si="5"/>
        <v xml:space="preserve"> </v>
      </c>
      <c r="O12" s="314">
        <f t="shared" si="6"/>
        <v>10</v>
      </c>
      <c r="P12" s="140">
        <f t="shared" si="7"/>
        <v>4.66</v>
      </c>
      <c r="Q12" s="81" t="str">
        <f t="shared" si="2"/>
        <v>Rory Henderson</v>
      </c>
      <c r="R12" s="81" t="str">
        <f t="shared" si="2"/>
        <v>St. Joan of Arc</v>
      </c>
      <c r="S12" s="60">
        <f t="shared" si="8"/>
        <v>606</v>
      </c>
      <c r="T12" s="404"/>
      <c r="U12" s="373"/>
      <c r="V12" s="374"/>
      <c r="W12" s="375"/>
      <c r="X12" s="403"/>
      <c r="Y12" s="276">
        <v>396</v>
      </c>
      <c r="Z12" s="277" t="s">
        <v>114</v>
      </c>
      <c r="AA12" s="286" t="s">
        <v>82</v>
      </c>
    </row>
    <row r="13" spans="1:27" ht="9.9499999999999993" customHeight="1" x14ac:dyDescent="0.25">
      <c r="A13" s="403"/>
      <c r="B13" s="403"/>
      <c r="C13" s="407"/>
      <c r="D13" s="408"/>
      <c r="E13" s="470"/>
      <c r="F13" s="471"/>
      <c r="G13" s="471"/>
      <c r="H13" s="31" t="str">
        <f t="shared" si="9"/>
        <v>George Elton</v>
      </c>
      <c r="I13" s="18" t="str">
        <f t="shared" si="10"/>
        <v>The Adeyfield Academy</v>
      </c>
      <c r="J13" s="269">
        <v>672</v>
      </c>
      <c r="K13" s="270">
        <v>4.33</v>
      </c>
      <c r="L13" s="162" t="str">
        <f t="shared" si="3"/>
        <v xml:space="preserve"> </v>
      </c>
      <c r="M13" s="163" t="str">
        <f t="shared" si="4"/>
        <v xml:space="preserve"> </v>
      </c>
      <c r="N13" s="164" t="str">
        <f t="shared" si="5"/>
        <v xml:space="preserve"> </v>
      </c>
      <c r="O13" s="314">
        <f t="shared" si="6"/>
        <v>11</v>
      </c>
      <c r="P13" s="140">
        <f t="shared" si="7"/>
        <v>4.33</v>
      </c>
      <c r="Q13" s="81" t="str">
        <f t="shared" si="2"/>
        <v>George Elton</v>
      </c>
      <c r="R13" s="81" t="str">
        <f t="shared" si="2"/>
        <v>The Adeyfield Academy</v>
      </c>
      <c r="S13" s="60">
        <f t="shared" si="8"/>
        <v>672</v>
      </c>
      <c r="T13" s="404"/>
      <c r="U13" s="367" t="s">
        <v>71</v>
      </c>
      <c r="V13" s="368"/>
      <c r="W13" s="369"/>
      <c r="X13" s="403"/>
      <c r="Y13" s="276">
        <v>437</v>
      </c>
      <c r="Z13" s="277" t="s">
        <v>187</v>
      </c>
      <c r="AA13" s="286" t="s">
        <v>84</v>
      </c>
    </row>
    <row r="14" spans="1:27" ht="9.9499999999999993" customHeight="1" x14ac:dyDescent="0.25">
      <c r="A14" s="403"/>
      <c r="B14" s="403"/>
      <c r="C14" s="407"/>
      <c r="D14" s="408"/>
      <c r="E14" s="470"/>
      <c r="F14" s="471"/>
      <c r="G14" s="471"/>
      <c r="H14" s="31" t="str">
        <f t="shared" si="9"/>
        <v>Oscar Sheinman</v>
      </c>
      <c r="I14" s="18" t="str">
        <f t="shared" si="10"/>
        <v>Berkhamsted</v>
      </c>
      <c r="J14" s="269">
        <v>119</v>
      </c>
      <c r="K14" s="270">
        <v>5.31</v>
      </c>
      <c r="L14" s="162" t="str">
        <f t="shared" si="3"/>
        <v xml:space="preserve"> </v>
      </c>
      <c r="M14" s="163" t="str">
        <f t="shared" si="4"/>
        <v xml:space="preserve"> </v>
      </c>
      <c r="N14" s="164" t="str">
        <f t="shared" si="5"/>
        <v xml:space="preserve"> </v>
      </c>
      <c r="O14" s="314">
        <f t="shared" si="6"/>
        <v>4</v>
      </c>
      <c r="P14" s="140">
        <f t="shared" si="7"/>
        <v>5.31</v>
      </c>
      <c r="Q14" s="81" t="str">
        <f t="shared" si="2"/>
        <v>Oscar Sheinman</v>
      </c>
      <c r="R14" s="81" t="str">
        <f t="shared" si="2"/>
        <v>Berkhamsted</v>
      </c>
      <c r="S14" s="60">
        <f t="shared" si="8"/>
        <v>119</v>
      </c>
      <c r="T14" s="404"/>
      <c r="U14" s="370"/>
      <c r="V14" s="371"/>
      <c r="W14" s="372"/>
      <c r="X14" s="403"/>
      <c r="Y14" s="276">
        <v>571</v>
      </c>
      <c r="Z14" s="277" t="s">
        <v>124</v>
      </c>
      <c r="AA14" s="286" t="s">
        <v>88</v>
      </c>
    </row>
    <row r="15" spans="1:27" ht="9.9499999999999993" customHeight="1" x14ac:dyDescent="0.25">
      <c r="A15" s="403"/>
      <c r="B15" s="403"/>
      <c r="C15" s="407"/>
      <c r="D15" s="408"/>
      <c r="E15" s="470"/>
      <c r="F15" s="471"/>
      <c r="G15" s="471"/>
      <c r="H15" s="31" t="str">
        <f t="shared" si="9"/>
        <v/>
      </c>
      <c r="I15" s="18" t="str">
        <f t="shared" si="10"/>
        <v/>
      </c>
      <c r="J15" s="269"/>
      <c r="K15" s="270"/>
      <c r="L15" s="162" t="str">
        <f t="shared" si="3"/>
        <v xml:space="preserve"> </v>
      </c>
      <c r="M15" s="163" t="str">
        <f t="shared" si="4"/>
        <v xml:space="preserve"> </v>
      </c>
      <c r="N15" s="164" t="str">
        <f t="shared" si="5"/>
        <v xml:space="preserve"> </v>
      </c>
      <c r="O15" s="314" t="str">
        <f t="shared" si="6"/>
        <v>No Jumper</v>
      </c>
      <c r="P15" s="140">
        <f t="shared" si="7"/>
        <v>0</v>
      </c>
      <c r="Q15" s="81" t="str">
        <f t="shared" si="2"/>
        <v/>
      </c>
      <c r="R15" s="81" t="str">
        <f t="shared" si="2"/>
        <v/>
      </c>
      <c r="S15" s="60">
        <f t="shared" si="8"/>
        <v>0</v>
      </c>
      <c r="T15" s="404"/>
      <c r="U15" s="373"/>
      <c r="V15" s="374"/>
      <c r="W15" s="375"/>
      <c r="X15" s="403"/>
      <c r="Y15" s="276">
        <v>606</v>
      </c>
      <c r="Z15" s="277" t="s">
        <v>222</v>
      </c>
      <c r="AA15" s="286" t="s">
        <v>201</v>
      </c>
    </row>
    <row r="16" spans="1:27" ht="9.9499999999999993" customHeight="1" x14ac:dyDescent="0.25">
      <c r="A16" s="403"/>
      <c r="B16" s="403"/>
      <c r="C16" s="407"/>
      <c r="D16" s="408"/>
      <c r="E16" s="470"/>
      <c r="F16" s="471"/>
      <c r="G16" s="471"/>
      <c r="H16" s="33" t="str">
        <f t="shared" si="9"/>
        <v/>
      </c>
      <c r="I16" s="207" t="str">
        <f t="shared" si="10"/>
        <v/>
      </c>
      <c r="J16" s="269"/>
      <c r="K16" s="270"/>
      <c r="L16" s="162" t="str">
        <f t="shared" si="3"/>
        <v xml:space="preserve"> </v>
      </c>
      <c r="M16" s="163" t="str">
        <f t="shared" si="4"/>
        <v xml:space="preserve"> </v>
      </c>
      <c r="N16" s="164" t="str">
        <f t="shared" si="5"/>
        <v xml:space="preserve"> </v>
      </c>
      <c r="O16" s="314" t="str">
        <f t="shared" si="6"/>
        <v>No Jumper</v>
      </c>
      <c r="P16" s="140">
        <f t="shared" si="7"/>
        <v>0</v>
      </c>
      <c r="Q16" s="81" t="str">
        <f t="shared" si="2"/>
        <v/>
      </c>
      <c r="R16" s="81" t="str">
        <f t="shared" si="2"/>
        <v/>
      </c>
      <c r="S16" s="60">
        <f t="shared" si="8"/>
        <v>0</v>
      </c>
      <c r="T16" s="404"/>
      <c r="U16" s="367"/>
      <c r="V16" s="368"/>
      <c r="W16" s="369"/>
      <c r="X16" s="403"/>
      <c r="Y16" s="276">
        <v>659</v>
      </c>
      <c r="Z16" s="277" t="s">
        <v>130</v>
      </c>
      <c r="AA16" s="286" t="s">
        <v>43</v>
      </c>
    </row>
    <row r="17" spans="1:27" ht="9.9499999999999993" customHeight="1" x14ac:dyDescent="0.25">
      <c r="A17" s="403"/>
      <c r="B17" s="403"/>
      <c r="C17" s="407"/>
      <c r="D17" s="408"/>
      <c r="E17" s="470"/>
      <c r="F17" s="471"/>
      <c r="G17" s="471"/>
      <c r="H17" s="5" t="str">
        <f t="shared" si="9"/>
        <v/>
      </c>
      <c r="I17" s="8" t="str">
        <f t="shared" si="10"/>
        <v/>
      </c>
      <c r="J17" s="271"/>
      <c r="K17" s="270"/>
      <c r="L17" s="162" t="str">
        <f t="shared" si="3"/>
        <v xml:space="preserve"> </v>
      </c>
      <c r="M17" s="163" t="str">
        <f t="shared" si="4"/>
        <v xml:space="preserve"> </v>
      </c>
      <c r="N17" s="164" t="str">
        <f t="shared" si="5"/>
        <v xml:space="preserve"> </v>
      </c>
      <c r="O17" s="314" t="str">
        <f t="shared" si="6"/>
        <v>No Jumper</v>
      </c>
      <c r="P17" s="140">
        <f t="shared" si="7"/>
        <v>0</v>
      </c>
      <c r="Q17" s="81" t="str">
        <f t="shared" si="2"/>
        <v/>
      </c>
      <c r="R17" s="81" t="str">
        <f t="shared" si="2"/>
        <v/>
      </c>
      <c r="S17" s="60">
        <f t="shared" si="8"/>
        <v>0</v>
      </c>
      <c r="T17" s="404"/>
      <c r="U17" s="370"/>
      <c r="V17" s="371"/>
      <c r="W17" s="372"/>
      <c r="X17" s="403"/>
      <c r="Y17" s="276">
        <v>665</v>
      </c>
      <c r="Z17" s="277" t="s">
        <v>223</v>
      </c>
      <c r="AA17" s="286" t="s">
        <v>43</v>
      </c>
    </row>
    <row r="18" spans="1:27" ht="9.9499999999999993" customHeight="1" x14ac:dyDescent="0.25">
      <c r="A18" s="403"/>
      <c r="B18" s="403"/>
      <c r="C18" s="407"/>
      <c r="D18" s="408"/>
      <c r="E18" s="470"/>
      <c r="F18" s="471"/>
      <c r="G18" s="471"/>
      <c r="H18" s="5" t="str">
        <f t="shared" si="9"/>
        <v/>
      </c>
      <c r="I18" s="8" t="str">
        <f t="shared" si="10"/>
        <v/>
      </c>
      <c r="J18" s="271"/>
      <c r="K18" s="270"/>
      <c r="L18" s="162" t="str">
        <f t="shared" si="3"/>
        <v xml:space="preserve"> </v>
      </c>
      <c r="M18" s="163" t="str">
        <f t="shared" si="4"/>
        <v xml:space="preserve"> </v>
      </c>
      <c r="N18" s="164" t="str">
        <f t="shared" si="5"/>
        <v xml:space="preserve"> </v>
      </c>
      <c r="O18" s="314" t="str">
        <f t="shared" si="6"/>
        <v>No Jumper</v>
      </c>
      <c r="P18" s="140">
        <f t="shared" si="7"/>
        <v>0</v>
      </c>
      <c r="Q18" s="81" t="str">
        <f t="shared" si="2"/>
        <v/>
      </c>
      <c r="R18" s="81" t="str">
        <f t="shared" si="2"/>
        <v/>
      </c>
      <c r="S18" s="60">
        <f t="shared" si="8"/>
        <v>0</v>
      </c>
      <c r="T18" s="404"/>
      <c r="U18" s="373"/>
      <c r="V18" s="374"/>
      <c r="W18" s="375"/>
      <c r="X18" s="403"/>
      <c r="Y18" s="276">
        <v>672</v>
      </c>
      <c r="Z18" s="277" t="s">
        <v>54</v>
      </c>
      <c r="AA18" s="286" t="s">
        <v>43</v>
      </c>
    </row>
    <row r="19" spans="1:27" ht="9.9499999999999993" customHeight="1" x14ac:dyDescent="0.25">
      <c r="A19" s="403"/>
      <c r="B19" s="403"/>
      <c r="C19" s="407"/>
      <c r="D19" s="408"/>
      <c r="E19" s="470"/>
      <c r="F19" s="471"/>
      <c r="G19" s="471"/>
      <c r="H19" s="32" t="str">
        <f t="shared" si="9"/>
        <v/>
      </c>
      <c r="I19" s="19" t="str">
        <f t="shared" si="10"/>
        <v/>
      </c>
      <c r="J19" s="269"/>
      <c r="K19" s="270"/>
      <c r="L19" s="162" t="str">
        <f t="shared" si="3"/>
        <v xml:space="preserve"> </v>
      </c>
      <c r="M19" s="163" t="str">
        <f t="shared" si="4"/>
        <v xml:space="preserve"> </v>
      </c>
      <c r="N19" s="164" t="str">
        <f t="shared" si="5"/>
        <v xml:space="preserve"> </v>
      </c>
      <c r="O19" s="314" t="str">
        <f t="shared" si="6"/>
        <v>No Jumper</v>
      </c>
      <c r="P19" s="140">
        <f t="shared" si="7"/>
        <v>0</v>
      </c>
      <c r="Q19" s="81" t="str">
        <f t="shared" si="2"/>
        <v/>
      </c>
      <c r="R19" s="81" t="str">
        <f t="shared" si="2"/>
        <v/>
      </c>
      <c r="S19" s="60">
        <f t="shared" si="8"/>
        <v>0</v>
      </c>
      <c r="T19" s="404"/>
      <c r="U19" s="367"/>
      <c r="V19" s="368"/>
      <c r="W19" s="369"/>
      <c r="X19" s="403"/>
      <c r="Y19" s="276">
        <v>119</v>
      </c>
      <c r="Z19" s="277" t="s">
        <v>99</v>
      </c>
      <c r="AA19" s="286" t="s">
        <v>76</v>
      </c>
    </row>
    <row r="20" spans="1:27" ht="9.9499999999999993" customHeight="1" x14ac:dyDescent="0.25">
      <c r="A20" s="403"/>
      <c r="B20" s="403"/>
      <c r="C20" s="407"/>
      <c r="D20" s="408"/>
      <c r="E20" s="470"/>
      <c r="F20" s="471"/>
      <c r="G20" s="471"/>
      <c r="H20" s="31" t="str">
        <f t="shared" si="9"/>
        <v/>
      </c>
      <c r="I20" s="18" t="str">
        <f t="shared" si="10"/>
        <v/>
      </c>
      <c r="J20" s="269"/>
      <c r="K20" s="270"/>
      <c r="L20" s="162" t="str">
        <f t="shared" si="3"/>
        <v xml:space="preserve"> </v>
      </c>
      <c r="M20" s="163" t="str">
        <f t="shared" si="4"/>
        <v xml:space="preserve"> </v>
      </c>
      <c r="N20" s="164" t="str">
        <f t="shared" si="5"/>
        <v xml:space="preserve"> </v>
      </c>
      <c r="O20" s="314" t="str">
        <f t="shared" si="6"/>
        <v>No Jumper</v>
      </c>
      <c r="P20" s="140">
        <f t="shared" si="7"/>
        <v>0</v>
      </c>
      <c r="Q20" s="81" t="str">
        <f t="shared" si="2"/>
        <v/>
      </c>
      <c r="R20" s="81" t="str">
        <f t="shared" si="2"/>
        <v/>
      </c>
      <c r="S20" s="60">
        <f t="shared" si="8"/>
        <v>0</v>
      </c>
      <c r="T20" s="404"/>
      <c r="U20" s="370"/>
      <c r="V20" s="371"/>
      <c r="W20" s="372"/>
      <c r="X20" s="403"/>
      <c r="Y20" s="276"/>
      <c r="Z20" s="277"/>
      <c r="AA20" s="286"/>
    </row>
    <row r="21" spans="1:27" ht="9.9499999999999993" customHeight="1" x14ac:dyDescent="0.25">
      <c r="A21" s="403"/>
      <c r="B21" s="403"/>
      <c r="C21" s="407"/>
      <c r="D21" s="408"/>
      <c r="E21" s="470"/>
      <c r="F21" s="471"/>
      <c r="G21" s="471"/>
      <c r="H21" s="32" t="str">
        <f t="shared" si="9"/>
        <v/>
      </c>
      <c r="I21" s="19" t="str">
        <f t="shared" si="10"/>
        <v/>
      </c>
      <c r="J21" s="269"/>
      <c r="K21" s="270"/>
      <c r="L21" s="162" t="str">
        <f t="shared" si="3"/>
        <v xml:space="preserve"> </v>
      </c>
      <c r="M21" s="163" t="str">
        <f t="shared" si="4"/>
        <v xml:space="preserve"> </v>
      </c>
      <c r="N21" s="164" t="str">
        <f t="shared" si="5"/>
        <v xml:space="preserve"> </v>
      </c>
      <c r="O21" s="314" t="str">
        <f t="shared" si="6"/>
        <v>No Jumper</v>
      </c>
      <c r="P21" s="140">
        <f t="shared" si="7"/>
        <v>0</v>
      </c>
      <c r="Q21" s="81" t="str">
        <f t="shared" si="2"/>
        <v/>
      </c>
      <c r="R21" s="81" t="str">
        <f t="shared" si="2"/>
        <v/>
      </c>
      <c r="S21" s="60">
        <f t="shared" si="8"/>
        <v>0</v>
      </c>
      <c r="T21" s="404"/>
      <c r="U21" s="373"/>
      <c r="V21" s="374"/>
      <c r="W21" s="375"/>
      <c r="X21" s="403"/>
      <c r="Y21" s="276"/>
      <c r="Z21" s="277"/>
      <c r="AA21" s="286"/>
    </row>
    <row r="22" spans="1:27" ht="9.9499999999999993" customHeight="1" x14ac:dyDescent="0.25">
      <c r="A22" s="403"/>
      <c r="B22" s="403"/>
      <c r="C22" s="407"/>
      <c r="D22" s="408"/>
      <c r="E22" s="470"/>
      <c r="F22" s="471"/>
      <c r="G22" s="471"/>
      <c r="H22" s="32" t="str">
        <f t="shared" si="9"/>
        <v/>
      </c>
      <c r="I22" s="19" t="str">
        <f t="shared" si="10"/>
        <v/>
      </c>
      <c r="J22" s="269"/>
      <c r="K22" s="270"/>
      <c r="L22" s="162" t="str">
        <f t="shared" si="3"/>
        <v xml:space="preserve"> </v>
      </c>
      <c r="M22" s="163" t="str">
        <f t="shared" si="4"/>
        <v xml:space="preserve"> </v>
      </c>
      <c r="N22" s="164" t="str">
        <f t="shared" si="5"/>
        <v xml:space="preserve"> </v>
      </c>
      <c r="O22" s="314" t="str">
        <f t="shared" si="6"/>
        <v>No Jumper</v>
      </c>
      <c r="P22" s="140">
        <f t="shared" si="7"/>
        <v>0</v>
      </c>
      <c r="Q22" s="81" t="str">
        <f t="shared" si="2"/>
        <v/>
      </c>
      <c r="R22" s="81" t="str">
        <f t="shared" si="2"/>
        <v/>
      </c>
      <c r="S22" s="60">
        <f t="shared" si="8"/>
        <v>0</v>
      </c>
      <c r="T22" s="404"/>
      <c r="U22" s="376"/>
      <c r="V22" s="377"/>
      <c r="W22" s="378"/>
      <c r="X22" s="403"/>
      <c r="Y22" s="276"/>
      <c r="Z22" s="277"/>
      <c r="AA22" s="286"/>
    </row>
    <row r="23" spans="1:27" ht="9.9499999999999993" customHeight="1" x14ac:dyDescent="0.25">
      <c r="A23" s="403"/>
      <c r="B23" s="403"/>
      <c r="C23" s="407"/>
      <c r="D23" s="408"/>
      <c r="E23" s="470"/>
      <c r="F23" s="471"/>
      <c r="G23" s="471"/>
      <c r="H23" s="31" t="str">
        <f t="shared" si="9"/>
        <v/>
      </c>
      <c r="I23" s="18" t="str">
        <f t="shared" si="10"/>
        <v/>
      </c>
      <c r="J23" s="269"/>
      <c r="K23" s="270"/>
      <c r="L23" s="162" t="str">
        <f t="shared" si="3"/>
        <v xml:space="preserve"> </v>
      </c>
      <c r="M23" s="163" t="str">
        <f t="shared" si="4"/>
        <v xml:space="preserve"> </v>
      </c>
      <c r="N23" s="164" t="str">
        <f t="shared" si="5"/>
        <v xml:space="preserve"> </v>
      </c>
      <c r="O23" s="314" t="str">
        <f t="shared" si="6"/>
        <v>No Jumper</v>
      </c>
      <c r="P23" s="140">
        <f t="shared" si="7"/>
        <v>0</v>
      </c>
      <c r="Q23" s="81" t="str">
        <f t="shared" si="2"/>
        <v/>
      </c>
      <c r="R23" s="81" t="str">
        <f t="shared" si="2"/>
        <v/>
      </c>
      <c r="S23" s="60">
        <f t="shared" si="8"/>
        <v>0</v>
      </c>
      <c r="T23" s="404"/>
      <c r="U23" s="379"/>
      <c r="V23" s="380"/>
      <c r="W23" s="381"/>
      <c r="X23" s="403"/>
      <c r="Y23" s="276"/>
      <c r="Z23" s="277"/>
      <c r="AA23" s="286"/>
    </row>
    <row r="24" spans="1:27" ht="9.9499999999999993" customHeight="1" x14ac:dyDescent="0.25">
      <c r="A24" s="403"/>
      <c r="B24" s="403"/>
      <c r="C24" s="407"/>
      <c r="D24" s="408"/>
      <c r="E24" s="470"/>
      <c r="F24" s="471"/>
      <c r="G24" s="471"/>
      <c r="H24" s="31" t="str">
        <f t="shared" si="9"/>
        <v/>
      </c>
      <c r="I24" s="18" t="str">
        <f t="shared" si="10"/>
        <v/>
      </c>
      <c r="J24" s="269"/>
      <c r="K24" s="270"/>
      <c r="L24" s="162" t="str">
        <f t="shared" si="3"/>
        <v xml:space="preserve"> </v>
      </c>
      <c r="M24" s="163" t="str">
        <f t="shared" si="4"/>
        <v xml:space="preserve"> </v>
      </c>
      <c r="N24" s="164" t="str">
        <f t="shared" si="5"/>
        <v xml:space="preserve"> </v>
      </c>
      <c r="O24" s="314" t="str">
        <f t="shared" si="6"/>
        <v>No Jumper</v>
      </c>
      <c r="P24" s="140">
        <f t="shared" si="7"/>
        <v>0</v>
      </c>
      <c r="Q24" s="81" t="str">
        <f t="shared" si="2"/>
        <v/>
      </c>
      <c r="R24" s="81" t="str">
        <f t="shared" si="2"/>
        <v/>
      </c>
      <c r="S24" s="60">
        <f t="shared" si="8"/>
        <v>0</v>
      </c>
      <c r="T24" s="404"/>
      <c r="U24" s="382"/>
      <c r="V24" s="383"/>
      <c r="W24" s="384"/>
      <c r="X24" s="403"/>
      <c r="Y24" s="276"/>
      <c r="Z24" s="277"/>
      <c r="AA24" s="286"/>
    </row>
    <row r="25" spans="1:27" ht="9.9499999999999993" customHeight="1" x14ac:dyDescent="0.25">
      <c r="A25" s="403"/>
      <c r="B25" s="403"/>
      <c r="C25" s="407"/>
      <c r="D25" s="408"/>
      <c r="E25" s="470"/>
      <c r="F25" s="471"/>
      <c r="G25" s="471"/>
      <c r="H25" s="5" t="str">
        <f t="shared" si="9"/>
        <v/>
      </c>
      <c r="I25" s="8" t="str">
        <f t="shared" si="10"/>
        <v/>
      </c>
      <c r="J25" s="271"/>
      <c r="K25" s="270"/>
      <c r="L25" s="162" t="str">
        <f t="shared" si="3"/>
        <v xml:space="preserve"> </v>
      </c>
      <c r="M25" s="163" t="str">
        <f t="shared" si="4"/>
        <v xml:space="preserve"> </v>
      </c>
      <c r="N25" s="164" t="str">
        <f t="shared" si="5"/>
        <v xml:space="preserve"> </v>
      </c>
      <c r="O25" s="314" t="str">
        <f t="shared" si="6"/>
        <v>No Jumper</v>
      </c>
      <c r="P25" s="140">
        <f t="shared" si="7"/>
        <v>0</v>
      </c>
      <c r="Q25" s="81" t="str">
        <f t="shared" si="2"/>
        <v/>
      </c>
      <c r="R25" s="81" t="str">
        <f t="shared" si="2"/>
        <v/>
      </c>
      <c r="S25" s="60">
        <f t="shared" si="8"/>
        <v>0</v>
      </c>
      <c r="T25" s="404"/>
      <c r="U25" s="446"/>
      <c r="V25" s="447"/>
      <c r="W25" s="448"/>
      <c r="X25" s="403"/>
      <c r="Y25" s="276"/>
      <c r="Z25" s="277"/>
      <c r="AA25" s="286"/>
    </row>
    <row r="26" spans="1:27" ht="9.9499999999999993" customHeight="1" x14ac:dyDescent="0.25">
      <c r="A26" s="403"/>
      <c r="B26" s="403"/>
      <c r="C26" s="407"/>
      <c r="D26" s="408"/>
      <c r="E26" s="470"/>
      <c r="F26" s="471"/>
      <c r="G26" s="471"/>
      <c r="H26" s="5" t="str">
        <f t="shared" si="9"/>
        <v/>
      </c>
      <c r="I26" s="8" t="str">
        <f t="shared" si="10"/>
        <v/>
      </c>
      <c r="J26" s="271"/>
      <c r="K26" s="270"/>
      <c r="L26" s="162" t="str">
        <f t="shared" si="3"/>
        <v xml:space="preserve"> </v>
      </c>
      <c r="M26" s="163" t="str">
        <f t="shared" si="4"/>
        <v xml:space="preserve"> </v>
      </c>
      <c r="N26" s="164" t="str">
        <f t="shared" si="5"/>
        <v xml:space="preserve"> </v>
      </c>
      <c r="O26" s="314" t="str">
        <f t="shared" si="6"/>
        <v>No Jumper</v>
      </c>
      <c r="P26" s="140">
        <f t="shared" si="7"/>
        <v>0</v>
      </c>
      <c r="Q26" s="81" t="str">
        <f t="shared" si="2"/>
        <v/>
      </c>
      <c r="R26" s="81" t="str">
        <f t="shared" si="2"/>
        <v/>
      </c>
      <c r="S26" s="60">
        <f t="shared" si="8"/>
        <v>0</v>
      </c>
      <c r="T26" s="404"/>
      <c r="U26" s="446"/>
      <c r="V26" s="447"/>
      <c r="W26" s="448"/>
      <c r="X26" s="403"/>
      <c r="Y26" s="276"/>
      <c r="Z26" s="277"/>
      <c r="AA26" s="286"/>
    </row>
    <row r="27" spans="1:27" ht="9.9499999999999993" customHeight="1" x14ac:dyDescent="0.25">
      <c r="A27" s="403"/>
      <c r="B27" s="403"/>
      <c r="C27" s="407"/>
      <c r="D27" s="408"/>
      <c r="E27" s="470"/>
      <c r="F27" s="471"/>
      <c r="G27" s="471"/>
      <c r="H27" s="31" t="str">
        <f t="shared" si="9"/>
        <v/>
      </c>
      <c r="I27" s="18" t="str">
        <f t="shared" si="10"/>
        <v/>
      </c>
      <c r="J27" s="269"/>
      <c r="K27" s="270"/>
      <c r="L27" s="162" t="str">
        <f t="shared" si="3"/>
        <v xml:space="preserve"> </v>
      </c>
      <c r="M27" s="163" t="str">
        <f t="shared" si="4"/>
        <v xml:space="preserve"> </v>
      </c>
      <c r="N27" s="164" t="str">
        <f t="shared" si="5"/>
        <v xml:space="preserve"> </v>
      </c>
      <c r="O27" s="314" t="str">
        <f t="shared" si="6"/>
        <v>No Jumper</v>
      </c>
      <c r="P27" s="140">
        <f t="shared" si="7"/>
        <v>0</v>
      </c>
      <c r="Q27" s="81" t="str">
        <f t="shared" si="2"/>
        <v/>
      </c>
      <c r="R27" s="81" t="str">
        <f t="shared" si="2"/>
        <v/>
      </c>
      <c r="S27" s="60">
        <f t="shared" si="8"/>
        <v>0</v>
      </c>
      <c r="T27" s="404"/>
      <c r="U27" s="446"/>
      <c r="V27" s="447"/>
      <c r="W27" s="448"/>
      <c r="X27" s="403"/>
      <c r="Y27" s="276"/>
      <c r="Z27" s="277"/>
      <c r="AA27" s="286"/>
    </row>
    <row r="28" spans="1:27" ht="9.9499999999999993" customHeight="1" x14ac:dyDescent="0.25">
      <c r="A28" s="403"/>
      <c r="B28" s="403"/>
      <c r="C28" s="407"/>
      <c r="D28" s="408"/>
      <c r="E28" s="470"/>
      <c r="F28" s="471"/>
      <c r="G28" s="471"/>
      <c r="H28" s="31" t="str">
        <f t="shared" si="9"/>
        <v/>
      </c>
      <c r="I28" s="18" t="str">
        <f t="shared" si="10"/>
        <v/>
      </c>
      <c r="J28" s="269"/>
      <c r="K28" s="270"/>
      <c r="L28" s="162" t="str">
        <f t="shared" si="3"/>
        <v xml:space="preserve"> </v>
      </c>
      <c r="M28" s="163" t="str">
        <f t="shared" si="4"/>
        <v xml:space="preserve"> </v>
      </c>
      <c r="N28" s="164" t="str">
        <f t="shared" si="5"/>
        <v xml:space="preserve"> </v>
      </c>
      <c r="O28" s="314" t="str">
        <f t="shared" si="6"/>
        <v>No Jumper</v>
      </c>
      <c r="P28" s="140">
        <f t="shared" si="7"/>
        <v>0</v>
      </c>
      <c r="Q28" s="81" t="str">
        <f t="shared" si="2"/>
        <v/>
      </c>
      <c r="R28" s="81" t="str">
        <f t="shared" si="2"/>
        <v/>
      </c>
      <c r="S28" s="60">
        <f t="shared" si="8"/>
        <v>0</v>
      </c>
      <c r="T28" s="404"/>
      <c r="U28" s="446"/>
      <c r="V28" s="447"/>
      <c r="W28" s="448"/>
      <c r="X28" s="403"/>
      <c r="Y28" s="276"/>
      <c r="Z28" s="277"/>
      <c r="AA28" s="286"/>
    </row>
    <row r="29" spans="1:27" ht="9.9499999999999993" customHeight="1" x14ac:dyDescent="0.25">
      <c r="A29" s="403"/>
      <c r="B29" s="403"/>
      <c r="C29" s="407"/>
      <c r="D29" s="408"/>
      <c r="E29" s="470"/>
      <c r="F29" s="471"/>
      <c r="G29" s="471"/>
      <c r="H29" s="32" t="str">
        <f t="shared" si="9"/>
        <v/>
      </c>
      <c r="I29" s="19" t="str">
        <f t="shared" si="10"/>
        <v/>
      </c>
      <c r="J29" s="269"/>
      <c r="K29" s="270"/>
      <c r="L29" s="162" t="str">
        <f t="shared" si="3"/>
        <v xml:space="preserve"> </v>
      </c>
      <c r="M29" s="163" t="str">
        <f t="shared" si="4"/>
        <v xml:space="preserve"> </v>
      </c>
      <c r="N29" s="164" t="str">
        <f t="shared" si="5"/>
        <v xml:space="preserve"> </v>
      </c>
      <c r="O29" s="314" t="str">
        <f t="shared" si="6"/>
        <v>No Jumper</v>
      </c>
      <c r="P29" s="140">
        <f t="shared" si="7"/>
        <v>0</v>
      </c>
      <c r="Q29" s="81" t="str">
        <f t="shared" si="2"/>
        <v/>
      </c>
      <c r="R29" s="81" t="str">
        <f t="shared" si="2"/>
        <v/>
      </c>
      <c r="S29" s="60">
        <f t="shared" si="8"/>
        <v>0</v>
      </c>
      <c r="T29" s="404"/>
      <c r="U29" s="446"/>
      <c r="V29" s="447"/>
      <c r="W29" s="448"/>
      <c r="X29" s="403"/>
      <c r="Y29" s="276"/>
      <c r="Z29" s="277"/>
      <c r="AA29" s="286"/>
    </row>
    <row r="30" spans="1:27" ht="9.9499999999999993" customHeight="1" thickBot="1" x14ac:dyDescent="0.3">
      <c r="A30" s="403"/>
      <c r="B30" s="403"/>
      <c r="C30" s="407"/>
      <c r="D30" s="408"/>
      <c r="E30" s="470"/>
      <c r="F30" s="471"/>
      <c r="G30" s="471"/>
      <c r="H30" s="31" t="str">
        <f t="shared" si="9"/>
        <v/>
      </c>
      <c r="I30" s="18" t="str">
        <f t="shared" si="10"/>
        <v/>
      </c>
      <c r="J30" s="269"/>
      <c r="K30" s="270"/>
      <c r="L30" s="162" t="str">
        <f t="shared" si="3"/>
        <v xml:space="preserve"> </v>
      </c>
      <c r="M30" s="163" t="str">
        <f t="shared" si="4"/>
        <v xml:space="preserve"> </v>
      </c>
      <c r="N30" s="164" t="str">
        <f t="shared" si="5"/>
        <v xml:space="preserve"> </v>
      </c>
      <c r="O30" s="314" t="str">
        <f t="shared" si="6"/>
        <v>No Jumper</v>
      </c>
      <c r="P30" s="140">
        <f t="shared" si="7"/>
        <v>0</v>
      </c>
      <c r="Q30" s="81" t="str">
        <f t="shared" si="2"/>
        <v/>
      </c>
      <c r="R30" s="81" t="str">
        <f t="shared" si="2"/>
        <v/>
      </c>
      <c r="S30" s="60">
        <f t="shared" si="8"/>
        <v>0</v>
      </c>
      <c r="T30" s="404"/>
      <c r="U30" s="449"/>
      <c r="V30" s="450"/>
      <c r="W30" s="451"/>
      <c r="X30" s="403"/>
      <c r="Y30" s="276"/>
      <c r="Z30" s="277"/>
      <c r="AA30" s="286"/>
    </row>
    <row r="31" spans="1:27" ht="9.9499999999999993" customHeight="1" x14ac:dyDescent="0.25">
      <c r="A31" s="403"/>
      <c r="B31" s="403"/>
      <c r="C31" s="407"/>
      <c r="D31" s="408"/>
      <c r="E31" s="470"/>
      <c r="F31" s="471"/>
      <c r="G31" s="471"/>
      <c r="H31" s="31" t="str">
        <f t="shared" si="9"/>
        <v/>
      </c>
      <c r="I31" s="18" t="str">
        <f t="shared" si="10"/>
        <v/>
      </c>
      <c r="J31" s="269"/>
      <c r="K31" s="270"/>
      <c r="L31" s="162" t="str">
        <f t="shared" si="3"/>
        <v xml:space="preserve"> </v>
      </c>
      <c r="M31" s="163" t="str">
        <f t="shared" si="4"/>
        <v xml:space="preserve"> </v>
      </c>
      <c r="N31" s="164" t="str">
        <f t="shared" si="5"/>
        <v xml:space="preserve"> </v>
      </c>
      <c r="O31" s="314" t="str">
        <f t="shared" si="6"/>
        <v>No Jumper</v>
      </c>
      <c r="P31" s="140">
        <f t="shared" si="7"/>
        <v>0</v>
      </c>
      <c r="Q31" s="81" t="str">
        <f t="shared" si="2"/>
        <v/>
      </c>
      <c r="R31" s="81" t="str">
        <f t="shared" si="2"/>
        <v/>
      </c>
      <c r="S31" s="60">
        <f t="shared" si="8"/>
        <v>0</v>
      </c>
      <c r="T31" s="404"/>
      <c r="U31" s="398"/>
      <c r="V31" s="398"/>
      <c r="W31" s="398"/>
      <c r="X31" s="403"/>
      <c r="Y31" s="276"/>
      <c r="Z31" s="277"/>
      <c r="AA31" s="286"/>
    </row>
    <row r="32" spans="1:27" ht="9.9499999999999993" customHeight="1" x14ac:dyDescent="0.25">
      <c r="A32" s="403"/>
      <c r="B32" s="403"/>
      <c r="C32" s="407"/>
      <c r="D32" s="408"/>
      <c r="E32" s="470"/>
      <c r="F32" s="471"/>
      <c r="G32" s="471"/>
      <c r="H32" s="31" t="str">
        <f t="shared" si="9"/>
        <v/>
      </c>
      <c r="I32" s="18" t="str">
        <f t="shared" si="10"/>
        <v/>
      </c>
      <c r="J32" s="269"/>
      <c r="K32" s="270"/>
      <c r="L32" s="162" t="str">
        <f t="shared" si="3"/>
        <v xml:space="preserve"> </v>
      </c>
      <c r="M32" s="163" t="str">
        <f t="shared" si="4"/>
        <v xml:space="preserve"> </v>
      </c>
      <c r="N32" s="164" t="str">
        <f t="shared" si="5"/>
        <v xml:space="preserve"> </v>
      </c>
      <c r="O32" s="314" t="str">
        <f t="shared" si="6"/>
        <v>No Jumper</v>
      </c>
      <c r="P32" s="140">
        <f t="shared" si="7"/>
        <v>0</v>
      </c>
      <c r="Q32" s="81" t="str">
        <f t="shared" si="2"/>
        <v/>
      </c>
      <c r="R32" s="81" t="str">
        <f t="shared" si="2"/>
        <v/>
      </c>
      <c r="S32" s="60">
        <f t="shared" si="8"/>
        <v>0</v>
      </c>
      <c r="T32" s="404"/>
      <c r="U32" s="466"/>
      <c r="V32" s="466"/>
      <c r="W32" s="466"/>
      <c r="X32" s="403"/>
      <c r="Y32" s="276"/>
      <c r="Z32" s="277"/>
      <c r="AA32" s="286"/>
    </row>
    <row r="33" spans="1:28" ht="9.9499999999999993" customHeight="1" x14ac:dyDescent="0.25">
      <c r="A33" s="403"/>
      <c r="B33" s="403"/>
      <c r="C33" s="407"/>
      <c r="D33" s="408"/>
      <c r="E33" s="470"/>
      <c r="F33" s="471"/>
      <c r="G33" s="471"/>
      <c r="H33" s="32" t="str">
        <f t="shared" si="9"/>
        <v/>
      </c>
      <c r="I33" s="19" t="str">
        <f t="shared" si="10"/>
        <v/>
      </c>
      <c r="J33" s="269"/>
      <c r="K33" s="270"/>
      <c r="L33" s="162" t="str">
        <f t="shared" si="3"/>
        <v xml:space="preserve"> </v>
      </c>
      <c r="M33" s="163" t="str">
        <f t="shared" si="4"/>
        <v xml:space="preserve"> </v>
      </c>
      <c r="N33" s="164" t="str">
        <f t="shared" si="5"/>
        <v xml:space="preserve"> </v>
      </c>
      <c r="O33" s="314" t="str">
        <f t="shared" si="6"/>
        <v>No Jumper</v>
      </c>
      <c r="P33" s="140">
        <f t="shared" si="7"/>
        <v>0</v>
      </c>
      <c r="Q33" s="81" t="str">
        <f t="shared" si="2"/>
        <v/>
      </c>
      <c r="R33" s="81" t="str">
        <f t="shared" si="2"/>
        <v/>
      </c>
      <c r="S33" s="60">
        <f t="shared" si="8"/>
        <v>0</v>
      </c>
      <c r="T33" s="404"/>
      <c r="U33" s="466"/>
      <c r="V33" s="466"/>
      <c r="W33" s="466"/>
      <c r="X33" s="403"/>
      <c r="Y33" s="276"/>
      <c r="Z33" s="277"/>
      <c r="AA33" s="286"/>
    </row>
    <row r="34" spans="1:28" ht="9.9499999999999993" customHeight="1" thickBot="1" x14ac:dyDescent="0.3">
      <c r="A34" s="403"/>
      <c r="B34" s="403"/>
      <c r="C34" s="407"/>
      <c r="D34" s="408"/>
      <c r="E34" s="472"/>
      <c r="F34" s="473"/>
      <c r="G34" s="473"/>
      <c r="H34" s="7" t="str">
        <f t="shared" si="9"/>
        <v/>
      </c>
      <c r="I34" s="9" t="str">
        <f t="shared" si="10"/>
        <v/>
      </c>
      <c r="J34" s="285"/>
      <c r="K34" s="274"/>
      <c r="L34" s="165" t="str">
        <f t="shared" si="3"/>
        <v xml:space="preserve"> </v>
      </c>
      <c r="M34" s="166" t="str">
        <f t="shared" si="4"/>
        <v xml:space="preserve"> </v>
      </c>
      <c r="N34" s="167" t="str">
        <f t="shared" si="5"/>
        <v xml:space="preserve"> </v>
      </c>
      <c r="O34" s="315" t="str">
        <f>IF(K34&gt;0,RANK(K34,$K$3:$K$34,0),"No Jumper")</f>
        <v>No Jumper</v>
      </c>
      <c r="P34" s="141">
        <f t="shared" si="7"/>
        <v>0</v>
      </c>
      <c r="Q34" s="83" t="str">
        <f t="shared" si="2"/>
        <v/>
      </c>
      <c r="R34" s="83" t="str">
        <f t="shared" si="2"/>
        <v/>
      </c>
      <c r="S34" s="65">
        <f t="shared" si="8"/>
        <v>0</v>
      </c>
      <c r="T34" s="404"/>
      <c r="U34" s="466"/>
      <c r="V34" s="466"/>
      <c r="W34" s="466"/>
      <c r="X34" s="403"/>
      <c r="Y34" s="279"/>
      <c r="Z34" s="280"/>
      <c r="AA34" s="287"/>
    </row>
    <row r="35" spans="1:28" ht="9.9499999999999993" customHeight="1" x14ac:dyDescent="0.25">
      <c r="A35" s="403"/>
      <c r="B35" s="403"/>
      <c r="C35" s="407"/>
      <c r="D35" s="408"/>
      <c r="E35" s="440" t="s">
        <v>7</v>
      </c>
      <c r="F35" s="441"/>
      <c r="G35" s="144">
        <v>1</v>
      </c>
      <c r="H35" s="90" t="str">
        <f>IFERROR(VLOOKUP($G35,$O$3:$S$34,3,0),"")</f>
        <v>Excel Ed-Okungbowa</v>
      </c>
      <c r="I35" s="208" t="str">
        <f>IFERROR(VLOOKUP($G35,$O$3:$S$34,4,0),"")</f>
        <v>Dame Alice Owens</v>
      </c>
      <c r="J35" s="91">
        <f>IFERROR(VLOOKUP($G35,$O$3:$S$34,5,0),"")</f>
        <v>158</v>
      </c>
      <c r="K35" s="100">
        <f>IFERROR(VLOOKUP($G35,$O$3:$S$34,2,0),0)</f>
        <v>5.61</v>
      </c>
      <c r="L35" s="174" t="str">
        <f t="shared" si="3"/>
        <v xml:space="preserve"> </v>
      </c>
      <c r="M35" s="178" t="str">
        <f t="shared" si="4"/>
        <v xml:space="preserve"> </v>
      </c>
      <c r="N35" s="181" t="str">
        <f t="shared" si="5"/>
        <v xml:space="preserve"> </v>
      </c>
      <c r="O35" s="434" t="s">
        <v>27</v>
      </c>
      <c r="P35" s="142"/>
      <c r="Q35" s="27"/>
      <c r="R35" s="27"/>
      <c r="S35" s="27"/>
      <c r="T35" s="404"/>
      <c r="U35" s="466"/>
      <c r="V35" s="466"/>
      <c r="W35" s="466"/>
      <c r="X35" s="403"/>
      <c r="Y35" s="465"/>
      <c r="Z35" s="465"/>
      <c r="AA35" s="465"/>
    </row>
    <row r="36" spans="1:28" ht="9.9499999999999993" customHeight="1" x14ac:dyDescent="0.25">
      <c r="A36" s="403"/>
      <c r="B36" s="403"/>
      <c r="C36" s="407"/>
      <c r="D36" s="408"/>
      <c r="E36" s="442"/>
      <c r="F36" s="443"/>
      <c r="G36" s="145">
        <v>2</v>
      </c>
      <c r="H36" s="149" t="str">
        <f t="shared" ref="H36:H46" si="11">IFERROR(VLOOKUP($G36,$O$3:$S$34,3,0),"")</f>
        <v>Louis Willson</v>
      </c>
      <c r="I36" s="211" t="str">
        <f t="shared" ref="I36:I46" si="12">IFERROR(VLOOKUP($G36,$O$3:$S$34,4,0),"")</f>
        <v>Roundwood Park</v>
      </c>
      <c r="J36" s="94">
        <f t="shared" ref="J36:J46" si="13">IFERROR(VLOOKUP($G36,$O$3:$S$34,5,0),"")</f>
        <v>370</v>
      </c>
      <c r="K36" s="147">
        <f t="shared" ref="K36:K46" si="14">IFERROR(VLOOKUP($G36,$O$3:$S$34,2,0),0)</f>
        <v>5.45</v>
      </c>
      <c r="L36" s="175" t="str">
        <f t="shared" si="3"/>
        <v xml:space="preserve"> </v>
      </c>
      <c r="M36" s="179" t="str">
        <f t="shared" si="4"/>
        <v xml:space="preserve"> </v>
      </c>
      <c r="N36" s="182" t="str">
        <f t="shared" si="5"/>
        <v xml:space="preserve"> </v>
      </c>
      <c r="O36" s="435"/>
      <c r="P36" s="142"/>
      <c r="Q36" s="27"/>
      <c r="R36" s="27"/>
      <c r="S36" s="27"/>
      <c r="T36" s="404"/>
      <c r="U36" s="466"/>
      <c r="V36" s="466"/>
      <c r="W36" s="466"/>
      <c r="X36" s="403"/>
      <c r="Y36" s="404"/>
      <c r="Z36" s="404"/>
      <c r="AA36" s="404"/>
    </row>
    <row r="37" spans="1:28" ht="9.9499999999999993" customHeight="1" thickBot="1" x14ac:dyDescent="0.3">
      <c r="A37" s="403"/>
      <c r="B37" s="403"/>
      <c r="C37" s="407"/>
      <c r="D37" s="408"/>
      <c r="E37" s="442"/>
      <c r="F37" s="443"/>
      <c r="G37" s="146">
        <v>3</v>
      </c>
      <c r="H37" s="96" t="str">
        <f t="shared" si="11"/>
        <v xml:space="preserve">Lewis  Price </v>
      </c>
      <c r="I37" s="212" t="str">
        <f t="shared" si="12"/>
        <v>Hitchin Boys School</v>
      </c>
      <c r="J37" s="95">
        <f t="shared" si="13"/>
        <v>220</v>
      </c>
      <c r="K37" s="148">
        <f t="shared" si="14"/>
        <v>5.36</v>
      </c>
      <c r="L37" s="176" t="str">
        <f t="shared" si="3"/>
        <v xml:space="preserve"> </v>
      </c>
      <c r="M37" s="180" t="str">
        <f t="shared" si="4"/>
        <v xml:space="preserve"> </v>
      </c>
      <c r="N37" s="183" t="str">
        <f t="shared" si="5"/>
        <v xml:space="preserve"> </v>
      </c>
      <c r="O37" s="436"/>
      <c r="P37" s="142"/>
      <c r="Q37" s="27"/>
      <c r="R37" s="27"/>
      <c r="S37" s="27"/>
      <c r="T37" s="404"/>
      <c r="U37" s="466"/>
      <c r="V37" s="466"/>
      <c r="W37" s="466"/>
      <c r="X37" s="403"/>
      <c r="Y37" s="404"/>
      <c r="Z37" s="404"/>
      <c r="AA37" s="404"/>
    </row>
    <row r="38" spans="1:28" ht="9.9499999999999993" customHeight="1" x14ac:dyDescent="0.25">
      <c r="A38" s="403"/>
      <c r="B38" s="403"/>
      <c r="C38" s="407"/>
      <c r="D38" s="408"/>
      <c r="E38" s="442"/>
      <c r="F38" s="443"/>
      <c r="G38" s="153">
        <v>4</v>
      </c>
      <c r="H38" s="150" t="str">
        <f t="shared" si="11"/>
        <v>Oscar Sheinman</v>
      </c>
      <c r="I38" s="59" t="str">
        <f t="shared" si="12"/>
        <v>Berkhamsted</v>
      </c>
      <c r="J38" s="56">
        <f t="shared" si="13"/>
        <v>119</v>
      </c>
      <c r="K38" s="3">
        <f t="shared" si="14"/>
        <v>5.31</v>
      </c>
      <c r="L38" s="162" t="str">
        <f t="shared" si="3"/>
        <v xml:space="preserve"> </v>
      </c>
      <c r="M38" s="163" t="str">
        <f t="shared" si="4"/>
        <v xml:space="preserve"> </v>
      </c>
      <c r="N38" s="164" t="str">
        <f t="shared" si="5"/>
        <v xml:space="preserve"> </v>
      </c>
      <c r="O38" s="467" t="str">
        <f>Entries!A1</f>
        <v>U15 Boys</v>
      </c>
      <c r="P38" s="142"/>
      <c r="Q38" s="27"/>
      <c r="R38" s="27"/>
      <c r="S38" s="27"/>
      <c r="T38" s="404"/>
      <c r="U38" s="466"/>
      <c r="V38" s="466"/>
      <c r="W38" s="466"/>
      <c r="X38" s="403"/>
      <c r="Y38" s="404"/>
      <c r="Z38" s="404"/>
      <c r="AA38" s="404"/>
    </row>
    <row r="39" spans="1:28" ht="9.9499999999999993" customHeight="1" x14ac:dyDescent="0.25">
      <c r="A39" s="403"/>
      <c r="B39" s="403"/>
      <c r="C39" s="407"/>
      <c r="D39" s="408"/>
      <c r="E39" s="442"/>
      <c r="F39" s="443"/>
      <c r="G39" s="153">
        <v>5</v>
      </c>
      <c r="H39" s="150" t="str">
        <f t="shared" si="11"/>
        <v>Lucas  Titchmarsh</v>
      </c>
      <c r="I39" s="59" t="str">
        <f t="shared" si="12"/>
        <v>Chancellor's</v>
      </c>
      <c r="J39" s="56">
        <f t="shared" si="13"/>
        <v>149</v>
      </c>
      <c r="K39" s="3">
        <f t="shared" si="14"/>
        <v>5.17</v>
      </c>
      <c r="L39" s="162" t="str">
        <f t="shared" si="3"/>
        <v xml:space="preserve"> </v>
      </c>
      <c r="M39" s="163" t="str">
        <f t="shared" si="4"/>
        <v xml:space="preserve"> </v>
      </c>
      <c r="N39" s="164" t="str">
        <f t="shared" si="5"/>
        <v xml:space="preserve"> </v>
      </c>
      <c r="O39" s="432"/>
      <c r="P39" s="142"/>
      <c r="Q39" s="27"/>
      <c r="R39" s="27"/>
      <c r="S39" s="27"/>
      <c r="T39" s="404"/>
      <c r="U39" s="466"/>
      <c r="V39" s="466"/>
      <c r="W39" s="466"/>
      <c r="X39" s="403"/>
      <c r="Y39" s="404"/>
      <c r="Z39" s="404"/>
      <c r="AA39" s="404"/>
    </row>
    <row r="40" spans="1:28" ht="9.9499999999999993" customHeight="1" x14ac:dyDescent="0.25">
      <c r="A40" s="403"/>
      <c r="B40" s="403"/>
      <c r="C40" s="407"/>
      <c r="D40" s="408"/>
      <c r="E40" s="442"/>
      <c r="F40" s="443"/>
      <c r="G40" s="153">
        <v>6</v>
      </c>
      <c r="H40" s="150" t="str">
        <f t="shared" si="11"/>
        <v>Sammy Pinnington</v>
      </c>
      <c r="I40" s="59" t="str">
        <f t="shared" si="12"/>
        <v>Roundwood Park</v>
      </c>
      <c r="J40" s="56">
        <f t="shared" si="13"/>
        <v>396</v>
      </c>
      <c r="K40" s="3">
        <f t="shared" si="14"/>
        <v>5.16</v>
      </c>
      <c r="L40" s="162" t="str">
        <f t="shared" si="3"/>
        <v xml:space="preserve"> </v>
      </c>
      <c r="M40" s="163" t="str">
        <f t="shared" si="4"/>
        <v xml:space="preserve"> </v>
      </c>
      <c r="N40" s="164" t="str">
        <f t="shared" si="5"/>
        <v xml:space="preserve"> </v>
      </c>
      <c r="O40" s="432"/>
      <c r="P40" s="142"/>
      <c r="Q40" s="27"/>
      <c r="R40" s="27"/>
      <c r="S40" s="27"/>
      <c r="T40" s="404"/>
      <c r="U40" s="466"/>
      <c r="V40" s="466"/>
      <c r="W40" s="466"/>
      <c r="X40" s="403"/>
      <c r="Y40" s="404"/>
      <c r="Z40" s="404"/>
      <c r="AA40" s="404"/>
    </row>
    <row r="41" spans="1:28" ht="9.9499999999999993" customHeight="1" x14ac:dyDescent="0.25">
      <c r="A41" s="403"/>
      <c r="B41" s="403"/>
      <c r="C41" s="407"/>
      <c r="D41" s="408"/>
      <c r="E41" s="442"/>
      <c r="F41" s="443"/>
      <c r="G41" s="153">
        <v>7</v>
      </c>
      <c r="H41" s="150" t="str">
        <f t="shared" si="11"/>
        <v>Ben  Taylor</v>
      </c>
      <c r="I41" s="59" t="str">
        <f t="shared" si="12"/>
        <v xml:space="preserve">St George's School </v>
      </c>
      <c r="J41" s="56">
        <f t="shared" si="13"/>
        <v>571</v>
      </c>
      <c r="K41" s="3">
        <f t="shared" si="14"/>
        <v>5.08</v>
      </c>
      <c r="L41" s="162" t="str">
        <f t="shared" si="3"/>
        <v xml:space="preserve"> </v>
      </c>
      <c r="M41" s="163" t="str">
        <f t="shared" si="4"/>
        <v xml:space="preserve"> </v>
      </c>
      <c r="N41" s="164" t="str">
        <f t="shared" si="5"/>
        <v xml:space="preserve"> </v>
      </c>
      <c r="O41" s="432"/>
      <c r="P41" s="142"/>
      <c r="Q41" s="27"/>
      <c r="R41" s="27"/>
      <c r="S41" s="27"/>
      <c r="T41" s="404"/>
      <c r="U41" s="466"/>
      <c r="V41" s="466"/>
      <c r="W41" s="466"/>
      <c r="X41" s="403"/>
      <c r="Y41" s="404"/>
      <c r="Z41" s="404"/>
      <c r="AA41" s="404"/>
    </row>
    <row r="42" spans="1:28" ht="9.9499999999999993" customHeight="1" thickBot="1" x14ac:dyDescent="0.3">
      <c r="A42" s="403"/>
      <c r="B42" s="403"/>
      <c r="C42" s="409"/>
      <c r="D42" s="410"/>
      <c r="E42" s="442"/>
      <c r="F42" s="443"/>
      <c r="G42" s="153">
        <v>8</v>
      </c>
      <c r="H42" s="150" t="str">
        <f t="shared" si="11"/>
        <v>Luke Carlin</v>
      </c>
      <c r="I42" s="59" t="str">
        <f t="shared" si="12"/>
        <v>Sandringham</v>
      </c>
      <c r="J42" s="56">
        <f t="shared" si="13"/>
        <v>437</v>
      </c>
      <c r="K42" s="3">
        <f t="shared" si="14"/>
        <v>5.0199999999999996</v>
      </c>
      <c r="L42" s="162" t="str">
        <f t="shared" si="3"/>
        <v xml:space="preserve"> </v>
      </c>
      <c r="M42" s="163" t="str">
        <f t="shared" si="4"/>
        <v xml:space="preserve"> </v>
      </c>
      <c r="N42" s="164" t="str">
        <f t="shared" si="5"/>
        <v xml:space="preserve"> </v>
      </c>
      <c r="O42" s="432"/>
      <c r="P42" s="142"/>
      <c r="Q42" s="27"/>
      <c r="R42" s="27"/>
      <c r="S42" s="27"/>
      <c r="T42" s="404"/>
      <c r="U42" s="466"/>
      <c r="V42" s="466"/>
      <c r="W42" s="466"/>
      <c r="X42" s="403"/>
      <c r="Y42" s="404"/>
      <c r="Z42" s="404"/>
      <c r="AA42" s="404"/>
    </row>
    <row r="43" spans="1:28" ht="9.9499999999999993" customHeight="1" thickBot="1" x14ac:dyDescent="0.3">
      <c r="A43" s="403"/>
      <c r="B43" s="403"/>
      <c r="C43" s="356" t="s">
        <v>18</v>
      </c>
      <c r="D43" s="357"/>
      <c r="E43" s="442"/>
      <c r="F43" s="443"/>
      <c r="G43" s="153">
        <v>9</v>
      </c>
      <c r="H43" s="150" t="str">
        <f t="shared" si="11"/>
        <v>Sonny Baker</v>
      </c>
      <c r="I43" s="59" t="str">
        <f t="shared" si="12"/>
        <v>Robert Barclay Academy</v>
      </c>
      <c r="J43" s="56">
        <f t="shared" si="13"/>
        <v>362</v>
      </c>
      <c r="K43" s="3">
        <f t="shared" si="14"/>
        <v>4.8099999999999996</v>
      </c>
      <c r="L43" s="162" t="str">
        <f t="shared" si="3"/>
        <v xml:space="preserve"> </v>
      </c>
      <c r="M43" s="163" t="str">
        <f t="shared" si="4"/>
        <v xml:space="preserve"> </v>
      </c>
      <c r="N43" s="164" t="str">
        <f t="shared" si="5"/>
        <v xml:space="preserve"> </v>
      </c>
      <c r="O43" s="432"/>
      <c r="P43" s="142"/>
      <c r="T43" s="404"/>
      <c r="U43" s="466"/>
      <c r="V43" s="466"/>
      <c r="W43" s="466"/>
      <c r="X43" s="403"/>
      <c r="Y43" s="404"/>
      <c r="Z43" s="404"/>
      <c r="AA43" s="404"/>
    </row>
    <row r="44" spans="1:28" ht="9.9499999999999993" customHeight="1" x14ac:dyDescent="0.25">
      <c r="A44" s="403"/>
      <c r="B44" s="403"/>
      <c r="C44" s="97" t="s">
        <v>15</v>
      </c>
      <c r="D44" s="282">
        <v>6.2</v>
      </c>
      <c r="E44" s="442"/>
      <c r="F44" s="443"/>
      <c r="G44" s="153">
        <v>10</v>
      </c>
      <c r="H44" s="150" t="str">
        <f t="shared" si="11"/>
        <v>Rory Henderson</v>
      </c>
      <c r="I44" s="59" t="str">
        <f t="shared" si="12"/>
        <v>St. Joan of Arc</v>
      </c>
      <c r="J44" s="56">
        <f t="shared" si="13"/>
        <v>606</v>
      </c>
      <c r="K44" s="3">
        <f t="shared" si="14"/>
        <v>4.66</v>
      </c>
      <c r="L44" s="162" t="str">
        <f t="shared" si="3"/>
        <v xml:space="preserve"> </v>
      </c>
      <c r="M44" s="163" t="str">
        <f t="shared" si="4"/>
        <v xml:space="preserve"> </v>
      </c>
      <c r="N44" s="164" t="str">
        <f t="shared" si="5"/>
        <v xml:space="preserve"> </v>
      </c>
      <c r="O44" s="432"/>
      <c r="P44" s="142"/>
      <c r="T44" s="404"/>
      <c r="U44" s="466"/>
      <c r="V44" s="466"/>
      <c r="W44" s="466"/>
      <c r="X44" s="403"/>
      <c r="Y44" s="404"/>
      <c r="Z44" s="404"/>
      <c r="AA44" s="404"/>
    </row>
    <row r="45" spans="1:28" ht="9.9499999999999993" customHeight="1" x14ac:dyDescent="0.25">
      <c r="A45" s="403"/>
      <c r="B45" s="403"/>
      <c r="C45" s="98" t="s">
        <v>17</v>
      </c>
      <c r="D45" s="283">
        <v>5.95</v>
      </c>
      <c r="E45" s="442"/>
      <c r="F45" s="443"/>
      <c r="G45" s="153">
        <v>11</v>
      </c>
      <c r="H45" s="150" t="str">
        <f t="shared" si="11"/>
        <v>George Elton</v>
      </c>
      <c r="I45" s="59" t="str">
        <f t="shared" si="12"/>
        <v>The Adeyfield Academy</v>
      </c>
      <c r="J45" s="56">
        <f t="shared" si="13"/>
        <v>672</v>
      </c>
      <c r="K45" s="3">
        <f t="shared" si="14"/>
        <v>4.33</v>
      </c>
      <c r="L45" s="162" t="str">
        <f t="shared" si="3"/>
        <v xml:space="preserve"> </v>
      </c>
      <c r="M45" s="163" t="str">
        <f t="shared" si="4"/>
        <v xml:space="preserve"> </v>
      </c>
      <c r="N45" s="164" t="str">
        <f t="shared" si="5"/>
        <v xml:space="preserve"> </v>
      </c>
      <c r="O45" s="432"/>
      <c r="P45" s="142"/>
      <c r="T45" s="404"/>
      <c r="U45" s="466"/>
      <c r="V45" s="466"/>
      <c r="W45" s="466"/>
      <c r="X45" s="403"/>
      <c r="Y45" s="404"/>
      <c r="Z45" s="404"/>
      <c r="AA45" s="404"/>
    </row>
    <row r="46" spans="1:28" ht="9.9499999999999993" customHeight="1" thickBot="1" x14ac:dyDescent="0.3">
      <c r="A46" s="403"/>
      <c r="B46" s="403"/>
      <c r="C46" s="99" t="s">
        <v>16</v>
      </c>
      <c r="D46" s="284">
        <v>5.8</v>
      </c>
      <c r="E46" s="444"/>
      <c r="F46" s="445"/>
      <c r="G46" s="72">
        <v>12</v>
      </c>
      <c r="H46" s="151" t="str">
        <f t="shared" si="11"/>
        <v>Yann  Merrick</v>
      </c>
      <c r="I46" s="64" t="str">
        <f t="shared" si="12"/>
        <v>Beaumont</v>
      </c>
      <c r="J46" s="61">
        <f t="shared" si="13"/>
        <v>56</v>
      </c>
      <c r="K46" s="4">
        <f t="shared" si="14"/>
        <v>4.04</v>
      </c>
      <c r="L46" s="165" t="str">
        <f t="shared" si="3"/>
        <v xml:space="preserve"> </v>
      </c>
      <c r="M46" s="166" t="str">
        <f t="shared" si="4"/>
        <v xml:space="preserve"> </v>
      </c>
      <c r="N46" s="167" t="str">
        <f t="shared" si="5"/>
        <v xml:space="preserve"> </v>
      </c>
      <c r="O46" s="433"/>
      <c r="P46" s="142"/>
      <c r="T46" s="404"/>
      <c r="U46" s="466"/>
      <c r="V46" s="466"/>
      <c r="W46" s="466"/>
      <c r="X46" s="403"/>
      <c r="Y46" s="404"/>
      <c r="Z46" s="404"/>
      <c r="AA46" s="404"/>
    </row>
    <row r="47" spans="1:28" ht="9.9499999999999993" customHeight="1" thickBot="1" x14ac:dyDescent="0.3">
      <c r="Y47" s="353" t="s">
        <v>58</v>
      </c>
      <c r="Z47" s="354" t="s">
        <v>57</v>
      </c>
      <c r="AA47" s="355"/>
      <c r="AB47" s="27"/>
    </row>
    <row r="48" spans="1:28" ht="9.9499999999999993" customHeight="1" x14ac:dyDescent="0.25">
      <c r="Y48" s="275">
        <v>119</v>
      </c>
      <c r="Z48" s="82" t="str">
        <f>IFERROR(VLOOKUP($Y48,Entries!$B$2:$E$999,2,0),"")</f>
        <v>Oscar Sheinman</v>
      </c>
      <c r="AA48" s="82" t="str">
        <f>IFERROR(VLOOKUP($Y48,Entries!$B$2:$E$999,3,0),"")</f>
        <v>Berkhamsted</v>
      </c>
      <c r="AB48" s="51">
        <f>IFERROR(VLOOKUP($Y48,Entries!$B$2:$E$999,4,0),"")</f>
        <v>100</v>
      </c>
    </row>
    <row r="49" spans="25:28" ht="9.9499999999999993" customHeight="1" thickBot="1" x14ac:dyDescent="0.3">
      <c r="Y49" s="243"/>
      <c r="Z49" s="69" t="str">
        <f>IFERROR(VLOOKUP($Y48,Entries!$H$2:$K$999,2,0),"")</f>
        <v/>
      </c>
      <c r="AA49" s="193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</mergeCells>
  <conditionalFormatting sqref="O3:O34">
    <cfRule type="cellIs" dxfId="47" priority="4" operator="between">
      <formula>2.9</formula>
      <formula>3.1</formula>
    </cfRule>
    <cfRule type="cellIs" dxfId="46" priority="5" operator="between">
      <formula>1.9</formula>
      <formula>2.1</formula>
    </cfRule>
    <cfRule type="cellIs" dxfId="45" priority="6" operator="between">
      <formula>0.9</formula>
      <formula>1.1</formula>
    </cfRule>
  </conditionalFormatting>
  <conditionalFormatting sqref="G35:G46">
    <cfRule type="cellIs" dxfId="44" priority="1" operator="between">
      <formula>2.9</formula>
      <formula>3.1</formula>
    </cfRule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Entries</vt:lpstr>
      <vt:lpstr>Results</vt:lpstr>
      <vt:lpstr>80m Hurdles</vt:lpstr>
      <vt:lpstr>100m</vt:lpstr>
      <vt:lpstr>200m</vt:lpstr>
      <vt:lpstr>300m</vt:lpstr>
      <vt:lpstr>800m</vt:lpstr>
      <vt:lpstr>1500m</vt:lpstr>
      <vt:lpstr>Long Jump</vt:lpstr>
      <vt:lpstr>Triple Jump</vt:lpstr>
      <vt:lpstr>High Jump</vt:lpstr>
      <vt:lpstr>Pole Vault</vt:lpstr>
      <vt:lpstr>Shot Put</vt:lpstr>
      <vt:lpstr>Discus</vt:lpstr>
      <vt:lpstr>Javelin</vt:lpstr>
      <vt:lpstr>Hammer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david</cp:lastModifiedBy>
  <cp:lastPrinted>2022-06-11T16:23:35Z</cp:lastPrinted>
  <dcterms:created xsi:type="dcterms:W3CDTF">2016-05-12T19:38:28Z</dcterms:created>
  <dcterms:modified xsi:type="dcterms:W3CDTF">2022-06-14T14:57:09Z</dcterms:modified>
</cp:coreProperties>
</file>