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V29" i="1"/>
  <c r="Q29"/>
  <c r="O29"/>
  <c r="H29"/>
  <c r="X29" s="1"/>
  <c r="F29"/>
  <c r="V28"/>
  <c r="Q28"/>
  <c r="O28"/>
  <c r="H28"/>
  <c r="X28" s="1"/>
  <c r="F28"/>
  <c r="V27"/>
  <c r="Q27"/>
  <c r="O27"/>
  <c r="H27"/>
  <c r="X27" s="1"/>
  <c r="F27"/>
  <c r="Q26"/>
  <c r="O26"/>
  <c r="X26" s="1"/>
  <c r="H26"/>
  <c r="F26"/>
  <c r="Q25"/>
  <c r="O25"/>
  <c r="H25"/>
  <c r="X25" s="1"/>
  <c r="F25"/>
  <c r="V24"/>
  <c r="Q24"/>
  <c r="O24"/>
  <c r="H24"/>
  <c r="X24" s="1"/>
  <c r="F24"/>
  <c r="V23"/>
  <c r="Q23"/>
  <c r="O23"/>
  <c r="H23"/>
  <c r="X23" s="1"/>
  <c r="F23"/>
  <c r="V22"/>
  <c r="Q22"/>
  <c r="O22"/>
  <c r="H22"/>
  <c r="X22" s="1"/>
  <c r="F22"/>
  <c r="V21"/>
  <c r="Q21"/>
  <c r="O21"/>
  <c r="H21"/>
  <c r="X21" s="1"/>
  <c r="F21"/>
  <c r="V20"/>
  <c r="Q20"/>
  <c r="O20"/>
  <c r="H20"/>
  <c r="X20" s="1"/>
  <c r="F20"/>
  <c r="V19"/>
  <c r="S19"/>
  <c r="O19"/>
  <c r="L19"/>
  <c r="J19"/>
  <c r="H19"/>
  <c r="X19" s="1"/>
  <c r="F19"/>
  <c r="V18"/>
  <c r="S18"/>
  <c r="Q18"/>
  <c r="O18"/>
  <c r="X18" s="1"/>
  <c r="L18"/>
  <c r="J18"/>
  <c r="H18"/>
  <c r="F18"/>
  <c r="V17"/>
  <c r="S17"/>
  <c r="Q17"/>
  <c r="O17"/>
  <c r="L17"/>
  <c r="J17"/>
  <c r="H17"/>
  <c r="X17" s="1"/>
  <c r="F17"/>
  <c r="V16"/>
  <c r="Q16"/>
  <c r="O16"/>
  <c r="H16"/>
  <c r="X16" s="1"/>
  <c r="F16"/>
  <c r="V15"/>
  <c r="S15"/>
  <c r="Q15"/>
  <c r="O15"/>
  <c r="X15" s="1"/>
  <c r="L15"/>
  <c r="J15"/>
  <c r="H15"/>
  <c r="F15"/>
  <c r="V14"/>
  <c r="Q14"/>
  <c r="O14"/>
  <c r="H14"/>
  <c r="X14" s="1"/>
  <c r="F14"/>
  <c r="V13"/>
  <c r="S13"/>
  <c r="Q13"/>
  <c r="O13"/>
  <c r="L13"/>
  <c r="J13"/>
  <c r="H13"/>
  <c r="X13" s="1"/>
  <c r="F13"/>
  <c r="V12"/>
  <c r="Q12"/>
  <c r="O12"/>
  <c r="H12"/>
  <c r="X12" s="1"/>
  <c r="F12"/>
  <c r="V11"/>
  <c r="S11"/>
  <c r="Q11"/>
  <c r="O11"/>
  <c r="X11" s="1"/>
  <c r="L11"/>
  <c r="J11"/>
  <c r="H11"/>
  <c r="F11"/>
  <c r="V10"/>
  <c r="Q10"/>
  <c r="O10"/>
  <c r="H10"/>
  <c r="X10" s="1"/>
  <c r="F10"/>
  <c r="V9"/>
  <c r="S9"/>
  <c r="Q9"/>
  <c r="O9"/>
  <c r="L9"/>
  <c r="J9"/>
  <c r="H9"/>
  <c r="X9" s="1"/>
  <c r="F9"/>
  <c r="V8"/>
  <c r="Q8"/>
  <c r="O8"/>
  <c r="H8"/>
  <c r="X8" s="1"/>
  <c r="F8"/>
  <c r="V7"/>
  <c r="Q7"/>
  <c r="O7"/>
  <c r="H7"/>
  <c r="X7" s="1"/>
  <c r="F7"/>
  <c r="V6"/>
  <c r="Q6"/>
  <c r="O6"/>
  <c r="H6"/>
  <c r="X6" s="1"/>
  <c r="F6"/>
  <c r="V5"/>
  <c r="Q5"/>
  <c r="O5"/>
  <c r="H5"/>
  <c r="X5" s="1"/>
  <c r="F5"/>
</calcChain>
</file>

<file path=xl/sharedStrings.xml><?xml version="1.0" encoding="utf-8"?>
<sst xmlns="http://schemas.openxmlformats.org/spreadsheetml/2006/main" count="69" uniqueCount="52">
  <si>
    <t>Intermediate Boys PENTATHLON - Under 17 HERTFORDSHIRE Schools scoring HAND TIMES</t>
  </si>
  <si>
    <t>Long</t>
  </si>
  <si>
    <t>Discus</t>
  </si>
  <si>
    <t>Javelin</t>
  </si>
  <si>
    <t>100 Meter</t>
  </si>
  <si>
    <t>Shot</t>
  </si>
  <si>
    <t>1500 Meters</t>
  </si>
  <si>
    <t>Points</t>
  </si>
  <si>
    <t>Pos</t>
  </si>
  <si>
    <t>No</t>
  </si>
  <si>
    <t>Name</t>
  </si>
  <si>
    <t>School</t>
  </si>
  <si>
    <t>Jump</t>
  </si>
  <si>
    <t>Meters</t>
  </si>
  <si>
    <t>Hurdles</t>
  </si>
  <si>
    <t>M</t>
  </si>
  <si>
    <t>SS.S</t>
  </si>
  <si>
    <t>Total</t>
  </si>
  <si>
    <t>Cam Glass</t>
  </si>
  <si>
    <t>Sir John Lawes</t>
  </si>
  <si>
    <t>Luke Bisset</t>
  </si>
  <si>
    <t>JFK</t>
  </si>
  <si>
    <t>Ryan Towner</t>
  </si>
  <si>
    <t>Cheshunt</t>
  </si>
  <si>
    <t>Jordan Bayer Goldman</t>
  </si>
  <si>
    <t>St Albans</t>
  </si>
  <si>
    <t>George Rose</t>
  </si>
  <si>
    <t>Alex Page</t>
  </si>
  <si>
    <t>Michael Bakewell</t>
  </si>
  <si>
    <t>Sir Frederic Osborn</t>
  </si>
  <si>
    <t>Ben Rose</t>
  </si>
  <si>
    <t>Austin Moore</t>
  </si>
  <si>
    <t>Akintolu Efunkoya</t>
  </si>
  <si>
    <t>Daniel Rumens</t>
  </si>
  <si>
    <t>Sheredes</t>
  </si>
  <si>
    <t>Alex Zaharia</t>
  </si>
  <si>
    <t>Frankie Weston</t>
  </si>
  <si>
    <t>Nobel</t>
  </si>
  <si>
    <t>Ethan Bennett</t>
  </si>
  <si>
    <t>Luke Bevis</t>
  </si>
  <si>
    <t>Jordan Denman</t>
  </si>
  <si>
    <t>Malik Walcott</t>
  </si>
  <si>
    <t>Alex Keane</t>
  </si>
  <si>
    <t>Michael Henderson</t>
  </si>
  <si>
    <t>Charlie Lawrence</t>
  </si>
  <si>
    <t>Broxbourne</t>
  </si>
  <si>
    <t>Sonny Wise</t>
  </si>
  <si>
    <t>Alex Babayemi</t>
  </si>
  <si>
    <t>Kenny Stevens</t>
  </si>
  <si>
    <t>Khlaid Bekhtaoui</t>
  </si>
  <si>
    <t>Queens</t>
  </si>
  <si>
    <t>Richard Gill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</si>
</sst>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color indexed="55"/>
      <name val="Arial"/>
      <family val="2"/>
    </font>
    <font>
      <b/>
      <sz val="10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Protection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2" fontId="1" fillId="0" borderId="0" xfId="0" applyNumberFormat="1" applyFont="1" applyFill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</xf>
    <xf numFmtId="2" fontId="1" fillId="2" borderId="0" xfId="0" applyNumberFormat="1" applyFont="1" applyFill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center"/>
    </xf>
    <xf numFmtId="0" fontId="4" fillId="0" borderId="0" xfId="0" applyNumberFormat="1" applyFont="1" applyFill="1" applyProtection="1"/>
    <xf numFmtId="1" fontId="1" fillId="0" borderId="0" xfId="0" applyNumberFormat="1" applyFont="1" applyProtection="1"/>
    <xf numFmtId="0" fontId="5" fillId="0" borderId="0" xfId="0" applyFont="1" applyAlignment="1" applyProtection="1">
      <alignment horizontal="left"/>
      <protection locked="0"/>
    </xf>
    <xf numFmtId="2" fontId="3" fillId="0" borderId="0" xfId="0" applyNumberFormat="1" applyFont="1" applyFill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2" fontId="0" fillId="2" borderId="0" xfId="0" applyNumberFormat="1" applyFill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6" fillId="0" borderId="0" xfId="0" applyNumberFormat="1" applyFont="1" applyFill="1"/>
    <xf numFmtId="1" fontId="0" fillId="0" borderId="0" xfId="0" applyNumberFormat="1"/>
    <xf numFmtId="0" fontId="5" fillId="0" borderId="0" xfId="0" applyFont="1" applyAlignment="1">
      <alignment horizontal="center"/>
    </xf>
    <xf numFmtId="2" fontId="3" fillId="0" borderId="1" xfId="0" applyNumberFormat="1" applyFont="1" applyBorder="1" applyAlignment="1" applyProtection="1">
      <alignment horizontal="center"/>
      <protection locked="0"/>
    </xf>
    <xf numFmtId="1" fontId="5" fillId="3" borderId="2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 applyProtection="1">
      <alignment horizontal="center"/>
      <protection locked="0"/>
    </xf>
    <xf numFmtId="2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NumberFormat="1" applyFont="1" applyBorder="1" applyAlignment="1" applyProtection="1">
      <alignment horizontal="center"/>
      <protection locked="0"/>
    </xf>
    <xf numFmtId="1" fontId="5" fillId="4" borderId="3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 applyProtection="1">
      <alignment horizontal="center"/>
      <protection locked="0"/>
    </xf>
    <xf numFmtId="2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4" xfId="0" applyNumberFormat="1" applyFont="1" applyBorder="1" applyAlignment="1" applyProtection="1">
      <alignment horizontal="left"/>
      <protection locked="0"/>
    </xf>
    <xf numFmtId="164" fontId="5" fillId="0" borderId="5" xfId="0" applyNumberFormat="1" applyFont="1" applyBorder="1" applyAlignment="1" applyProtection="1">
      <alignment horizontal="center"/>
      <protection locked="0"/>
    </xf>
    <xf numFmtId="0" fontId="5" fillId="3" borderId="2" xfId="0" applyNumberFormat="1" applyFont="1" applyFill="1" applyBorder="1" applyAlignment="1">
      <alignment horizontal="center"/>
    </xf>
    <xf numFmtId="0" fontId="7" fillId="5" borderId="2" xfId="0" applyNumberFormat="1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2" fontId="3" fillId="0" borderId="9" xfId="0" applyNumberFormat="1" applyFont="1" applyBorder="1" applyAlignment="1" applyProtection="1">
      <alignment horizontal="center"/>
      <protection locked="0"/>
    </xf>
    <xf numFmtId="1" fontId="5" fillId="3" borderId="10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2" fontId="5" fillId="0" borderId="10" xfId="0" applyNumberFormat="1" applyFont="1" applyBorder="1" applyAlignment="1" applyProtection="1">
      <alignment horizontal="center"/>
      <protection locked="0"/>
    </xf>
    <xf numFmtId="164" fontId="5" fillId="0" borderId="10" xfId="0" applyNumberFormat="1" applyFont="1" applyBorder="1" applyAlignment="1" applyProtection="1">
      <alignment horizontal="center"/>
      <protection locked="0"/>
    </xf>
    <xf numFmtId="1" fontId="5" fillId="4" borderId="11" xfId="0" applyNumberFormat="1" applyFont="1" applyFill="1" applyBorder="1" applyAlignment="1">
      <alignment horizontal="center"/>
    </xf>
    <xf numFmtId="2" fontId="5" fillId="2" borderId="10" xfId="0" applyNumberFormat="1" applyFont="1" applyFill="1" applyBorder="1" applyAlignment="1" applyProtection="1">
      <alignment horizontal="center"/>
      <protection locked="0"/>
    </xf>
    <xf numFmtId="0" fontId="5" fillId="0" borderId="12" xfId="0" applyNumberFormat="1" applyFont="1" applyBorder="1" applyAlignment="1" applyProtection="1">
      <alignment horizontal="center"/>
      <protection locked="0"/>
    </xf>
    <xf numFmtId="164" fontId="5" fillId="0" borderId="13" xfId="0" applyNumberFormat="1" applyFont="1" applyBorder="1" applyAlignment="1" applyProtection="1">
      <alignment horizontal="center"/>
      <protection locked="0"/>
    </xf>
    <xf numFmtId="0" fontId="5" fillId="3" borderId="10" xfId="0" applyNumberFormat="1" applyFont="1" applyFill="1" applyBorder="1" applyAlignment="1">
      <alignment horizontal="center"/>
    </xf>
    <xf numFmtId="0" fontId="7" fillId="5" borderId="10" xfId="0" applyNumberFormat="1" applyFont="1" applyFill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3" fillId="0" borderId="15" xfId="0" applyFont="1" applyBorder="1" applyAlignment="1" applyProtection="1">
      <alignment horizontal="center"/>
      <protection locked="0"/>
    </xf>
    <xf numFmtId="1" fontId="0" fillId="3" borderId="16" xfId="0" applyNumberFormat="1" applyFill="1" applyBorder="1" applyAlignment="1">
      <alignment horizontal="center"/>
    </xf>
    <xf numFmtId="0" fontId="5" fillId="0" borderId="16" xfId="0" applyFont="1" applyBorder="1" applyAlignment="1" applyProtection="1">
      <alignment horizontal="left"/>
      <protection locked="0"/>
    </xf>
    <xf numFmtId="164" fontId="0" fillId="0" borderId="16" xfId="0" applyNumberFormat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0" borderId="16" xfId="0" applyNumberFormat="1" applyBorder="1" applyAlignment="1" applyProtection="1">
      <alignment horizontal="center"/>
      <protection locked="0"/>
    </xf>
    <xf numFmtId="1" fontId="0" fillId="0" borderId="16" xfId="0" applyNumberFormat="1" applyBorder="1" applyAlignment="1">
      <alignment horizontal="center"/>
    </xf>
    <xf numFmtId="1" fontId="0" fillId="0" borderId="16" xfId="0" applyNumberFormat="1" applyBorder="1" applyAlignment="1" applyProtection="1">
      <alignment horizontal="center"/>
      <protection locked="0"/>
    </xf>
    <xf numFmtId="0" fontId="6" fillId="5" borderId="16" xfId="0" applyNumberFormat="1" applyFont="1" applyFill="1" applyBorder="1"/>
    <xf numFmtId="1" fontId="8" fillId="0" borderId="17" xfId="0" applyNumberFormat="1" applyFont="1" applyBorder="1"/>
    <xf numFmtId="0" fontId="5" fillId="0" borderId="18" xfId="0" applyFont="1" applyBorder="1" applyAlignment="1">
      <alignment horizontal="center" vertical="top" wrapText="1"/>
    </xf>
    <xf numFmtId="0" fontId="5" fillId="0" borderId="18" xfId="0" applyFont="1" applyBorder="1" applyAlignment="1">
      <alignment vertical="top" wrapText="1"/>
    </xf>
    <xf numFmtId="0" fontId="3" fillId="0" borderId="19" xfId="0" applyFont="1" applyBorder="1" applyAlignment="1" applyProtection="1">
      <alignment horizontal="center"/>
      <protection locked="0"/>
    </xf>
    <xf numFmtId="1" fontId="0" fillId="3" borderId="20" xfId="0" applyNumberFormat="1" applyFill="1" applyBorder="1" applyAlignment="1">
      <alignment horizontal="center"/>
    </xf>
    <xf numFmtId="0" fontId="3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/>
      <protection locked="0"/>
    </xf>
    <xf numFmtId="164" fontId="0" fillId="0" borderId="20" xfId="0" applyNumberFormat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0" borderId="20" xfId="0" applyNumberFormat="1" applyBorder="1" applyAlignment="1" applyProtection="1">
      <alignment horizontal="center"/>
      <protection locked="0"/>
    </xf>
    <xf numFmtId="1" fontId="0" fillId="0" borderId="20" xfId="0" applyNumberFormat="1" applyBorder="1" applyAlignment="1">
      <alignment horizontal="center"/>
    </xf>
    <xf numFmtId="1" fontId="0" fillId="0" borderId="20" xfId="0" applyNumberFormat="1" applyBorder="1" applyAlignment="1" applyProtection="1">
      <alignment horizontal="center"/>
      <protection locked="0"/>
    </xf>
    <xf numFmtId="0" fontId="6" fillId="5" borderId="20" xfId="0" applyNumberFormat="1" applyFont="1" applyFill="1" applyBorder="1"/>
    <xf numFmtId="1" fontId="8" fillId="0" borderId="21" xfId="0" applyNumberFormat="1" applyFont="1" applyBorder="1"/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Border="1" applyAlignment="1" applyProtection="1">
      <alignment horizontal="center"/>
      <protection locked="0"/>
    </xf>
    <xf numFmtId="1" fontId="0" fillId="4" borderId="16" xfId="0" applyNumberFormat="1" applyFill="1" applyBorder="1" applyAlignment="1">
      <alignment horizontal="center"/>
    </xf>
    <xf numFmtId="2" fontId="6" fillId="5" borderId="16" xfId="0" applyNumberFormat="1" applyFont="1" applyFill="1" applyBorder="1"/>
    <xf numFmtId="0" fontId="3" fillId="0" borderId="1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29"/>
  <sheetViews>
    <sheetView tabSelected="1" workbookViewId="0">
      <selection activeCell="Z8" sqref="Z8"/>
    </sheetView>
  </sheetViews>
  <sheetFormatPr defaultRowHeight="15"/>
  <cols>
    <col min="1" max="1" width="6.5703125" customWidth="1"/>
    <col min="2" max="2" width="6.28515625" customWidth="1"/>
    <col min="3" max="3" width="14.85546875" customWidth="1"/>
    <col min="4" max="4" width="15.28515625" customWidth="1"/>
    <col min="9" max="13" width="0" hidden="1" customWidth="1"/>
    <col min="18" max="19" width="0" hidden="1" customWidth="1"/>
  </cols>
  <sheetData>
    <row r="1" spans="1:24" ht="18">
      <c r="A1" s="1"/>
      <c r="B1" s="2" t="s">
        <v>0</v>
      </c>
      <c r="C1" s="2"/>
      <c r="D1" s="2"/>
      <c r="E1" s="3"/>
      <c r="F1" s="4"/>
      <c r="G1" s="5"/>
      <c r="H1" s="4"/>
      <c r="I1" s="2"/>
      <c r="J1" s="4"/>
      <c r="K1" s="2"/>
      <c r="L1" s="4"/>
      <c r="M1" s="4"/>
      <c r="N1" s="6"/>
      <c r="O1" s="7"/>
      <c r="P1" s="8"/>
      <c r="Q1" s="7"/>
      <c r="R1" s="9"/>
      <c r="S1" s="7"/>
      <c r="T1" s="10"/>
      <c r="U1" s="6"/>
      <c r="V1" s="11"/>
      <c r="W1" s="12"/>
      <c r="X1" s="13"/>
    </row>
    <row r="2" spans="1:24" ht="15.75" thickBot="1">
      <c r="B2" s="14"/>
      <c r="C2" s="14"/>
      <c r="D2" s="14"/>
      <c r="E2" s="3"/>
      <c r="F2" s="14"/>
      <c r="G2" s="15"/>
      <c r="H2" s="14"/>
      <c r="I2" s="14"/>
      <c r="J2" s="14"/>
      <c r="K2" s="14"/>
      <c r="L2" s="14"/>
      <c r="M2" s="14"/>
      <c r="N2" s="16"/>
      <c r="O2" s="17"/>
      <c r="P2" s="18"/>
      <c r="Q2" s="17"/>
      <c r="R2" s="19"/>
      <c r="S2" s="17"/>
      <c r="T2" s="20"/>
      <c r="U2" s="16"/>
      <c r="V2" s="21"/>
      <c r="W2" s="22"/>
      <c r="X2" s="23"/>
    </row>
    <row r="3" spans="1:24">
      <c r="A3" s="24"/>
      <c r="B3" s="14"/>
      <c r="C3" s="14"/>
      <c r="D3" s="14"/>
      <c r="E3" s="25" t="s">
        <v>1</v>
      </c>
      <c r="F3" s="26"/>
      <c r="G3" s="27" t="s">
        <v>2</v>
      </c>
      <c r="H3" s="26"/>
      <c r="I3" s="28" t="s">
        <v>3</v>
      </c>
      <c r="J3" s="26"/>
      <c r="K3" s="29">
        <v>400</v>
      </c>
      <c r="L3" s="26"/>
      <c r="M3" s="30"/>
      <c r="N3" s="31" t="s">
        <v>4</v>
      </c>
      <c r="O3" s="26"/>
      <c r="P3" s="32" t="s">
        <v>3</v>
      </c>
      <c r="Q3" s="26"/>
      <c r="R3" s="28" t="s">
        <v>5</v>
      </c>
      <c r="S3" s="26"/>
      <c r="T3" s="33" t="s">
        <v>6</v>
      </c>
      <c r="U3" s="34"/>
      <c r="V3" s="35"/>
      <c r="W3" s="36"/>
      <c r="X3" s="37" t="s">
        <v>7</v>
      </c>
    </row>
    <row r="4" spans="1:24" ht="15.75" thickBot="1">
      <c r="A4" s="38" t="s">
        <v>8</v>
      </c>
      <c r="B4" s="39" t="s">
        <v>9</v>
      </c>
      <c r="C4" s="40" t="s">
        <v>10</v>
      </c>
      <c r="D4" s="40" t="s">
        <v>11</v>
      </c>
      <c r="E4" s="41" t="s">
        <v>12</v>
      </c>
      <c r="F4" s="42"/>
      <c r="G4" s="43"/>
      <c r="H4" s="42"/>
      <c r="I4" s="44"/>
      <c r="J4" s="42"/>
      <c r="K4" s="45" t="s">
        <v>13</v>
      </c>
      <c r="L4" s="42"/>
      <c r="M4" s="46"/>
      <c r="N4" s="45" t="s">
        <v>14</v>
      </c>
      <c r="O4" s="42"/>
      <c r="P4" s="47"/>
      <c r="Q4" s="42"/>
      <c r="R4" s="44"/>
      <c r="S4" s="42"/>
      <c r="T4" s="48" t="s">
        <v>15</v>
      </c>
      <c r="U4" s="49" t="s">
        <v>16</v>
      </c>
      <c r="V4" s="50"/>
      <c r="W4" s="51"/>
      <c r="X4" s="52" t="s">
        <v>17</v>
      </c>
    </row>
    <row r="5" spans="1:24" ht="26.25" thickBot="1">
      <c r="A5" s="53">
        <v>1</v>
      </c>
      <c r="B5" s="54">
        <v>67</v>
      </c>
      <c r="C5" s="55" t="s">
        <v>18</v>
      </c>
      <c r="D5" s="55" t="s">
        <v>19</v>
      </c>
      <c r="E5" s="56">
        <v>6.27</v>
      </c>
      <c r="F5" s="57">
        <f t="shared" ref="F5:F29" si="0">IF(E5=0,0,TRUNC(0.14354*(((E5*100)-220)^1.4)))</f>
        <v>646</v>
      </c>
      <c r="G5" s="56">
        <v>18.03</v>
      </c>
      <c r="H5" s="57">
        <f t="shared" ref="H5:H29" si="1">IF(G5=0,0,TRUNC(12.91*((G5-4)^1.1)))</f>
        <v>235</v>
      </c>
      <c r="I5" s="58"/>
      <c r="J5" s="58"/>
      <c r="K5" s="58"/>
      <c r="L5" s="58"/>
      <c r="M5" s="58"/>
      <c r="N5" s="59">
        <v>15.5</v>
      </c>
      <c r="O5" s="57">
        <f t="shared" ref="O5:O29" si="2">IF(N5=0,0,TRUNC(7.237*((26.76-N5)^1.835)))</f>
        <v>615</v>
      </c>
      <c r="P5" s="60">
        <v>32.1</v>
      </c>
      <c r="Q5" s="57">
        <f t="shared" ref="Q5:Q18" si="3">IF(P5=0,0,TRUNC(10.14*((P5-7)^1.08)))</f>
        <v>329</v>
      </c>
      <c r="R5" s="61"/>
      <c r="S5" s="62"/>
      <c r="T5" s="63">
        <v>5</v>
      </c>
      <c r="U5" s="59">
        <v>4.0999999999999996</v>
      </c>
      <c r="V5" s="57">
        <f t="shared" ref="V5:V24" si="4">IF(T5+U5=0,0,TRUNC(0.03768*((480-(T5*60+U5))^1.85)))</f>
        <v>536</v>
      </c>
      <c r="W5" s="64"/>
      <c r="X5" s="65">
        <f t="shared" ref="X5:X29" si="5">SUM(H5,O5,Q5,S5,L5,F5,J5,V5)</f>
        <v>2361</v>
      </c>
    </row>
    <row r="6" spans="1:24" ht="26.25" thickBot="1">
      <c r="A6" s="53">
        <v>2</v>
      </c>
      <c r="B6" s="66">
        <v>52</v>
      </c>
      <c r="C6" s="67" t="s">
        <v>20</v>
      </c>
      <c r="D6" s="67" t="s">
        <v>21</v>
      </c>
      <c r="E6" s="68">
        <v>5.33</v>
      </c>
      <c r="F6" s="69">
        <f t="shared" si="0"/>
        <v>447</v>
      </c>
      <c r="G6" s="70">
        <v>19.54</v>
      </c>
      <c r="H6" s="69">
        <f t="shared" si="1"/>
        <v>263</v>
      </c>
      <c r="I6" s="71"/>
      <c r="J6" s="71"/>
      <c r="K6" s="71"/>
      <c r="L6" s="71"/>
      <c r="M6" s="71"/>
      <c r="N6" s="72">
        <v>14.8</v>
      </c>
      <c r="O6" s="69">
        <f t="shared" si="2"/>
        <v>687</v>
      </c>
      <c r="P6" s="73">
        <v>29.56</v>
      </c>
      <c r="Q6" s="69">
        <f t="shared" si="3"/>
        <v>293</v>
      </c>
      <c r="R6" s="74"/>
      <c r="S6" s="75"/>
      <c r="T6" s="76">
        <v>5</v>
      </c>
      <c r="U6" s="72">
        <v>7.6</v>
      </c>
      <c r="V6" s="69">
        <f t="shared" si="4"/>
        <v>517</v>
      </c>
      <c r="W6" s="77"/>
      <c r="X6" s="78">
        <f t="shared" si="5"/>
        <v>2207</v>
      </c>
    </row>
    <row r="7" spans="1:24" ht="26.25" thickBot="1">
      <c r="A7" s="53">
        <v>3</v>
      </c>
      <c r="B7" s="66">
        <v>49</v>
      </c>
      <c r="C7" s="67" t="s">
        <v>22</v>
      </c>
      <c r="D7" s="67" t="s">
        <v>23</v>
      </c>
      <c r="E7" s="56">
        <v>4.8899999999999997</v>
      </c>
      <c r="F7" s="57">
        <f t="shared" si="0"/>
        <v>361</v>
      </c>
      <c r="G7" s="79">
        <v>29.39</v>
      </c>
      <c r="H7" s="57">
        <f t="shared" si="1"/>
        <v>452</v>
      </c>
      <c r="I7" s="58"/>
      <c r="J7" s="58"/>
      <c r="K7" s="58"/>
      <c r="L7" s="58"/>
      <c r="M7" s="58"/>
      <c r="N7" s="59">
        <v>17.399999999999999</v>
      </c>
      <c r="O7" s="57">
        <f t="shared" si="2"/>
        <v>438</v>
      </c>
      <c r="P7" s="60">
        <v>34.130000000000003</v>
      </c>
      <c r="Q7" s="57">
        <f t="shared" si="3"/>
        <v>358</v>
      </c>
      <c r="R7" s="61"/>
      <c r="S7" s="62"/>
      <c r="T7" s="63">
        <v>4</v>
      </c>
      <c r="U7" s="59">
        <v>58.6</v>
      </c>
      <c r="V7" s="57">
        <f t="shared" si="4"/>
        <v>568</v>
      </c>
      <c r="W7" s="64"/>
      <c r="X7" s="65">
        <f t="shared" si="5"/>
        <v>2177</v>
      </c>
    </row>
    <row r="8" spans="1:24" ht="51.75" thickBot="1">
      <c r="A8" s="53">
        <v>4</v>
      </c>
      <c r="B8" s="66">
        <v>70</v>
      </c>
      <c r="C8" s="67" t="s">
        <v>24</v>
      </c>
      <c r="D8" s="67" t="s">
        <v>25</v>
      </c>
      <c r="E8" s="56">
        <v>5.13</v>
      </c>
      <c r="F8" s="57">
        <f t="shared" si="0"/>
        <v>407</v>
      </c>
      <c r="G8" s="79">
        <v>20.82</v>
      </c>
      <c r="H8" s="57">
        <f t="shared" si="1"/>
        <v>287</v>
      </c>
      <c r="I8" s="58"/>
      <c r="J8" s="58"/>
      <c r="K8" s="58"/>
      <c r="L8" s="58"/>
      <c r="M8" s="58"/>
      <c r="N8" s="59">
        <v>17.7</v>
      </c>
      <c r="O8" s="57">
        <f t="shared" si="2"/>
        <v>412</v>
      </c>
      <c r="P8" s="60">
        <v>31.85</v>
      </c>
      <c r="Q8" s="57">
        <f t="shared" si="3"/>
        <v>325</v>
      </c>
      <c r="R8" s="61"/>
      <c r="S8" s="62"/>
      <c r="T8" s="63">
        <v>4</v>
      </c>
      <c r="U8" s="59">
        <v>50.2</v>
      </c>
      <c r="V8" s="57">
        <f t="shared" si="4"/>
        <v>617</v>
      </c>
      <c r="W8" s="64"/>
      <c r="X8" s="65">
        <f t="shared" si="5"/>
        <v>2048</v>
      </c>
    </row>
    <row r="9" spans="1:24" ht="26.25" thickBot="1">
      <c r="A9" s="53">
        <v>5</v>
      </c>
      <c r="B9" s="66">
        <v>72</v>
      </c>
      <c r="C9" s="67" t="s">
        <v>26</v>
      </c>
      <c r="D9" s="67" t="s">
        <v>25</v>
      </c>
      <c r="E9" s="80">
        <v>4.5199999999999996</v>
      </c>
      <c r="F9" s="57">
        <f t="shared" si="0"/>
        <v>294</v>
      </c>
      <c r="G9" s="79">
        <v>23.45</v>
      </c>
      <c r="H9" s="57">
        <f t="shared" si="1"/>
        <v>337</v>
      </c>
      <c r="I9" s="61">
        <v>0</v>
      </c>
      <c r="J9" s="57">
        <f>IF(I9=0,0,TRUNC(10.14*((I9-7)^1.08)))</f>
        <v>0</v>
      </c>
      <c r="K9" s="59">
        <v>0</v>
      </c>
      <c r="L9" s="57">
        <f>IF(K9=0,0,TRUNC(1.53775*((81.86-K9)^1.81)))</f>
        <v>0</v>
      </c>
      <c r="M9" s="81"/>
      <c r="N9" s="59">
        <v>16.3</v>
      </c>
      <c r="O9" s="57">
        <f t="shared" si="2"/>
        <v>537</v>
      </c>
      <c r="P9" s="60">
        <v>29.94</v>
      </c>
      <c r="Q9" s="57">
        <f t="shared" si="3"/>
        <v>298</v>
      </c>
      <c r="R9" s="61">
        <v>0</v>
      </c>
      <c r="S9" s="57">
        <f>IF(R9=0,0,TRUNC(51.39*((R9-1.5)^1.05)))</f>
        <v>0</v>
      </c>
      <c r="T9" s="63">
        <v>5</v>
      </c>
      <c r="U9" s="59">
        <v>1.3</v>
      </c>
      <c r="V9" s="57">
        <f t="shared" si="4"/>
        <v>552</v>
      </c>
      <c r="W9" s="82"/>
      <c r="X9" s="65">
        <f t="shared" si="5"/>
        <v>2018</v>
      </c>
    </row>
    <row r="10" spans="1:24" ht="26.25" thickBot="1">
      <c r="A10" s="53">
        <v>6</v>
      </c>
      <c r="B10" s="66">
        <v>50</v>
      </c>
      <c r="C10" s="67" t="s">
        <v>27</v>
      </c>
      <c r="D10" s="67" t="s">
        <v>23</v>
      </c>
      <c r="E10" s="56">
        <v>4.9000000000000004</v>
      </c>
      <c r="F10" s="57">
        <f t="shared" si="0"/>
        <v>363</v>
      </c>
      <c r="G10" s="79">
        <v>18.440000000000001</v>
      </c>
      <c r="H10" s="57">
        <f t="shared" si="1"/>
        <v>243</v>
      </c>
      <c r="I10" s="58"/>
      <c r="J10" s="58"/>
      <c r="K10" s="58"/>
      <c r="L10" s="58"/>
      <c r="M10" s="58"/>
      <c r="N10" s="59">
        <v>16.5</v>
      </c>
      <c r="O10" s="57">
        <f t="shared" si="2"/>
        <v>518</v>
      </c>
      <c r="P10" s="60">
        <v>22.48</v>
      </c>
      <c r="Q10" s="57">
        <f t="shared" si="3"/>
        <v>195</v>
      </c>
      <c r="R10" s="61"/>
      <c r="S10" s="62"/>
      <c r="T10" s="63">
        <v>5</v>
      </c>
      <c r="U10" s="59">
        <v>6.6</v>
      </c>
      <c r="V10" s="57">
        <f t="shared" si="4"/>
        <v>522</v>
      </c>
      <c r="W10" s="64"/>
      <c r="X10" s="65">
        <f t="shared" si="5"/>
        <v>1841</v>
      </c>
    </row>
    <row r="11" spans="1:24" ht="39" thickBot="1">
      <c r="A11" s="53">
        <v>7</v>
      </c>
      <c r="B11" s="66">
        <v>65</v>
      </c>
      <c r="C11" s="67" t="s">
        <v>28</v>
      </c>
      <c r="D11" s="67" t="s">
        <v>29</v>
      </c>
      <c r="E11" s="80">
        <v>5.41</v>
      </c>
      <c r="F11" s="57">
        <f t="shared" si="0"/>
        <v>463</v>
      </c>
      <c r="G11" s="79"/>
      <c r="H11" s="57">
        <f t="shared" si="1"/>
        <v>0</v>
      </c>
      <c r="I11" s="61">
        <v>0</v>
      </c>
      <c r="J11" s="57">
        <f>IF(I11=0,0,TRUNC(10.14*((I11-7)^1.08)))</f>
        <v>0</v>
      </c>
      <c r="K11" s="59">
        <v>0</v>
      </c>
      <c r="L11" s="57">
        <f>IF(K11=0,0,TRUNC(1.53775*((81.86-K11)^1.81)))</f>
        <v>0</v>
      </c>
      <c r="M11" s="81"/>
      <c r="N11" s="59">
        <v>17.399999999999999</v>
      </c>
      <c r="O11" s="57">
        <f t="shared" si="2"/>
        <v>438</v>
      </c>
      <c r="P11" s="60">
        <v>39.93</v>
      </c>
      <c r="Q11" s="57">
        <f t="shared" si="3"/>
        <v>441</v>
      </c>
      <c r="R11" s="61">
        <v>0</v>
      </c>
      <c r="S11" s="57">
        <f>IF(R11=0,0,TRUNC(51.39*((R11-1.5)^1.05)))</f>
        <v>0</v>
      </c>
      <c r="T11" s="63">
        <v>5</v>
      </c>
      <c r="U11" s="59">
        <v>10.8</v>
      </c>
      <c r="V11" s="57">
        <f t="shared" si="4"/>
        <v>499</v>
      </c>
      <c r="W11" s="82"/>
      <c r="X11" s="65">
        <f t="shared" si="5"/>
        <v>1841</v>
      </c>
    </row>
    <row r="12" spans="1:24" ht="26.25" thickBot="1">
      <c r="A12" s="53">
        <v>8</v>
      </c>
      <c r="B12" s="66">
        <v>71</v>
      </c>
      <c r="C12" s="67" t="s">
        <v>30</v>
      </c>
      <c r="D12" s="67" t="s">
        <v>25</v>
      </c>
      <c r="E12" s="56">
        <v>4.76</v>
      </c>
      <c r="F12" s="57">
        <f t="shared" si="0"/>
        <v>337</v>
      </c>
      <c r="G12" s="83">
        <v>24.88</v>
      </c>
      <c r="H12" s="57">
        <f t="shared" si="1"/>
        <v>365</v>
      </c>
      <c r="I12" s="58"/>
      <c r="J12" s="58"/>
      <c r="K12" s="58"/>
      <c r="L12" s="58"/>
      <c r="M12" s="58"/>
      <c r="N12" s="59">
        <v>17.600000000000001</v>
      </c>
      <c r="O12" s="57">
        <f t="shared" si="2"/>
        <v>421</v>
      </c>
      <c r="P12" s="60">
        <v>20.07</v>
      </c>
      <c r="Q12" s="57">
        <f t="shared" si="3"/>
        <v>162</v>
      </c>
      <c r="R12" s="61"/>
      <c r="S12" s="62"/>
      <c r="T12" s="63">
        <v>5</v>
      </c>
      <c r="U12" s="59">
        <v>10.1</v>
      </c>
      <c r="V12" s="57">
        <f t="shared" si="4"/>
        <v>503</v>
      </c>
      <c r="W12" s="64"/>
      <c r="X12" s="65">
        <f t="shared" si="5"/>
        <v>1788</v>
      </c>
    </row>
    <row r="13" spans="1:24" ht="26.25" thickBot="1">
      <c r="A13" s="53">
        <v>9</v>
      </c>
      <c r="B13" s="66">
        <v>51</v>
      </c>
      <c r="C13" s="67" t="s">
        <v>31</v>
      </c>
      <c r="D13" s="67" t="s">
        <v>21</v>
      </c>
      <c r="E13" s="80">
        <v>5.12</v>
      </c>
      <c r="F13" s="57">
        <f t="shared" si="0"/>
        <v>405</v>
      </c>
      <c r="G13" s="79">
        <v>17.37</v>
      </c>
      <c r="H13" s="57">
        <f t="shared" si="1"/>
        <v>223</v>
      </c>
      <c r="I13" s="61">
        <v>0</v>
      </c>
      <c r="J13" s="57">
        <f>IF(I13=0,0,TRUNC(10.14*((I13-7)^1.08)))</f>
        <v>0</v>
      </c>
      <c r="K13" s="59">
        <v>0</v>
      </c>
      <c r="L13" s="57">
        <f>IF(K13=0,0,TRUNC(1.53775*((81.86-K13)^1.81)))</f>
        <v>0</v>
      </c>
      <c r="M13" s="81"/>
      <c r="N13" s="59">
        <v>18.899999999999999</v>
      </c>
      <c r="O13" s="57">
        <f t="shared" si="2"/>
        <v>318</v>
      </c>
      <c r="P13" s="60">
        <v>27.06</v>
      </c>
      <c r="Q13" s="57">
        <f t="shared" si="3"/>
        <v>258</v>
      </c>
      <c r="R13" s="61">
        <v>0</v>
      </c>
      <c r="S13" s="57">
        <f>IF(R13=0,0,TRUNC(51.39*((R13-1.5)^1.05)))</f>
        <v>0</v>
      </c>
      <c r="T13" s="63">
        <v>4</v>
      </c>
      <c r="U13" s="59">
        <v>57.7</v>
      </c>
      <c r="V13" s="57">
        <f t="shared" si="4"/>
        <v>573</v>
      </c>
      <c r="W13" s="82"/>
      <c r="X13" s="65">
        <f t="shared" si="5"/>
        <v>1777</v>
      </c>
    </row>
    <row r="14" spans="1:24" ht="39" thickBot="1">
      <c r="A14" s="53">
        <v>10</v>
      </c>
      <c r="B14" s="66">
        <v>53</v>
      </c>
      <c r="C14" s="67" t="s">
        <v>32</v>
      </c>
      <c r="D14" s="67" t="s">
        <v>21</v>
      </c>
      <c r="E14" s="56">
        <v>5.54</v>
      </c>
      <c r="F14" s="57">
        <f t="shared" si="0"/>
        <v>490</v>
      </c>
      <c r="G14" s="79">
        <v>31.83</v>
      </c>
      <c r="H14" s="57">
        <f t="shared" si="1"/>
        <v>501</v>
      </c>
      <c r="I14" s="58"/>
      <c r="J14" s="58"/>
      <c r="K14" s="58"/>
      <c r="L14" s="58"/>
      <c r="M14" s="58"/>
      <c r="N14" s="59">
        <v>16.600000000000001</v>
      </c>
      <c r="O14" s="57">
        <f t="shared" si="2"/>
        <v>509</v>
      </c>
      <c r="P14" s="60">
        <v>13.04</v>
      </c>
      <c r="Q14" s="57">
        <f t="shared" si="3"/>
        <v>70</v>
      </c>
      <c r="R14" s="61"/>
      <c r="S14" s="62"/>
      <c r="T14" s="63">
        <v>6</v>
      </c>
      <c r="U14" s="59">
        <v>28.4</v>
      </c>
      <c r="V14" s="57">
        <f t="shared" si="4"/>
        <v>160</v>
      </c>
      <c r="W14" s="64"/>
      <c r="X14" s="65">
        <f t="shared" si="5"/>
        <v>1730</v>
      </c>
    </row>
    <row r="15" spans="1:24" ht="26.25" thickBot="1">
      <c r="A15" s="53">
        <v>11</v>
      </c>
      <c r="B15" s="66">
        <v>64</v>
      </c>
      <c r="C15" s="67" t="s">
        <v>33</v>
      </c>
      <c r="D15" s="67" t="s">
        <v>34</v>
      </c>
      <c r="E15" s="80">
        <v>4.22</v>
      </c>
      <c r="F15" s="57">
        <f t="shared" si="0"/>
        <v>242</v>
      </c>
      <c r="G15" s="79">
        <v>29.21</v>
      </c>
      <c r="H15" s="57">
        <f t="shared" si="1"/>
        <v>449</v>
      </c>
      <c r="I15" s="61">
        <v>0</v>
      </c>
      <c r="J15" s="57">
        <f>IF(I15=0,0,TRUNC(10.14*((I15-7)^1.08)))</f>
        <v>0</v>
      </c>
      <c r="K15" s="59">
        <v>0</v>
      </c>
      <c r="L15" s="57">
        <f>IF(K15=0,0,TRUNC(1.53775*((81.86-K15)^1.81)))</f>
        <v>0</v>
      </c>
      <c r="M15" s="81"/>
      <c r="N15" s="59">
        <v>20</v>
      </c>
      <c r="O15" s="57">
        <f t="shared" si="2"/>
        <v>241</v>
      </c>
      <c r="P15" s="60">
        <v>40.619999999999997</v>
      </c>
      <c r="Q15" s="57">
        <f t="shared" si="3"/>
        <v>451</v>
      </c>
      <c r="R15" s="61">
        <v>0</v>
      </c>
      <c r="S15" s="57">
        <f>IF(R15=0,0,TRUNC(51.39*((R15-1.5)^1.05)))</f>
        <v>0</v>
      </c>
      <c r="T15" s="63">
        <v>5</v>
      </c>
      <c r="U15" s="59">
        <v>54.2</v>
      </c>
      <c r="V15" s="57">
        <f t="shared" si="4"/>
        <v>288</v>
      </c>
      <c r="W15" s="82"/>
      <c r="X15" s="65">
        <f t="shared" si="5"/>
        <v>1671</v>
      </c>
    </row>
    <row r="16" spans="1:24" ht="26.25" thickBot="1">
      <c r="A16" s="53">
        <v>12</v>
      </c>
      <c r="B16" s="66">
        <v>48</v>
      </c>
      <c r="C16" s="67" t="s">
        <v>35</v>
      </c>
      <c r="D16" s="67" t="s">
        <v>23</v>
      </c>
      <c r="E16" s="56">
        <v>4.7300000000000004</v>
      </c>
      <c r="F16" s="57">
        <f t="shared" si="0"/>
        <v>332</v>
      </c>
      <c r="G16" s="79">
        <v>24.76</v>
      </c>
      <c r="H16" s="57">
        <f t="shared" si="1"/>
        <v>362</v>
      </c>
      <c r="I16" s="58"/>
      <c r="J16" s="58"/>
      <c r="K16" s="58"/>
      <c r="L16" s="58"/>
      <c r="M16" s="58"/>
      <c r="N16" s="59">
        <v>17.8</v>
      </c>
      <c r="O16" s="57">
        <f t="shared" si="2"/>
        <v>404</v>
      </c>
      <c r="P16" s="60">
        <v>28.88</v>
      </c>
      <c r="Q16" s="57">
        <f t="shared" si="3"/>
        <v>283</v>
      </c>
      <c r="R16" s="61"/>
      <c r="S16" s="62"/>
      <c r="T16" s="63">
        <v>6</v>
      </c>
      <c r="U16" s="59">
        <v>19.399999999999999</v>
      </c>
      <c r="V16" s="57">
        <f t="shared" si="4"/>
        <v>190</v>
      </c>
      <c r="W16" s="64"/>
      <c r="X16" s="65">
        <f t="shared" si="5"/>
        <v>1571</v>
      </c>
    </row>
    <row r="17" spans="1:24" ht="26.25" thickBot="1">
      <c r="A17" s="53">
        <v>13</v>
      </c>
      <c r="B17" s="66">
        <v>55</v>
      </c>
      <c r="C17" s="67" t="s">
        <v>36</v>
      </c>
      <c r="D17" s="67" t="s">
        <v>37</v>
      </c>
      <c r="E17" s="80">
        <v>4.9000000000000004</v>
      </c>
      <c r="F17" s="57">
        <f t="shared" si="0"/>
        <v>363</v>
      </c>
      <c r="G17" s="79">
        <v>18.739999999999998</v>
      </c>
      <c r="H17" s="57">
        <f t="shared" si="1"/>
        <v>249</v>
      </c>
      <c r="I17" s="61">
        <v>0</v>
      </c>
      <c r="J17" s="57">
        <f>IF(I17=0,0,TRUNC(10.14*((I17-7)^1.08)))</f>
        <v>0</v>
      </c>
      <c r="K17" s="59">
        <v>0</v>
      </c>
      <c r="L17" s="57">
        <f>IF(K17=0,0,TRUNC(1.53775*((81.86-K17)^1.81)))</f>
        <v>0</v>
      </c>
      <c r="M17" s="81"/>
      <c r="N17" s="59">
        <v>19</v>
      </c>
      <c r="O17" s="57">
        <f t="shared" si="2"/>
        <v>310</v>
      </c>
      <c r="P17" s="60">
        <v>32.119999999999997</v>
      </c>
      <c r="Q17" s="57">
        <f t="shared" si="3"/>
        <v>329</v>
      </c>
      <c r="R17" s="61">
        <v>0</v>
      </c>
      <c r="S17" s="57">
        <f>IF(R17=0,0,TRUNC(51.39*((R17-1.5)^1.05)))</f>
        <v>0</v>
      </c>
      <c r="T17" s="63">
        <v>5</v>
      </c>
      <c r="U17" s="59">
        <v>53.4</v>
      </c>
      <c r="V17" s="57">
        <f t="shared" si="4"/>
        <v>292</v>
      </c>
      <c r="W17" s="82"/>
      <c r="X17" s="65">
        <f t="shared" si="5"/>
        <v>1543</v>
      </c>
    </row>
    <row r="18" spans="1:24" ht="26.25" thickBot="1">
      <c r="A18" s="53">
        <v>14</v>
      </c>
      <c r="B18" s="66">
        <v>69</v>
      </c>
      <c r="C18" s="67" t="s">
        <v>38</v>
      </c>
      <c r="D18" s="67" t="s">
        <v>19</v>
      </c>
      <c r="E18" s="80">
        <v>4.6399999999999997</v>
      </c>
      <c r="F18" s="57">
        <f t="shared" si="0"/>
        <v>315</v>
      </c>
      <c r="G18" s="79">
        <v>18.260000000000002</v>
      </c>
      <c r="H18" s="57">
        <f t="shared" si="1"/>
        <v>240</v>
      </c>
      <c r="I18" s="61">
        <v>0</v>
      </c>
      <c r="J18" s="57">
        <f>IF(I18=0,0,TRUNC(10.14*((I18-7)^1.08)))</f>
        <v>0</v>
      </c>
      <c r="K18" s="59">
        <v>0</v>
      </c>
      <c r="L18" s="57">
        <f>IF(K18=0,0,TRUNC(1.53775*((81.86-K18)^1.81)))</f>
        <v>0</v>
      </c>
      <c r="M18" s="81"/>
      <c r="N18" s="59">
        <v>24.6</v>
      </c>
      <c r="O18" s="57">
        <f t="shared" si="2"/>
        <v>29</v>
      </c>
      <c r="P18" s="60">
        <v>30.7</v>
      </c>
      <c r="Q18" s="57">
        <f t="shared" si="3"/>
        <v>309</v>
      </c>
      <c r="R18" s="61">
        <v>0</v>
      </c>
      <c r="S18" s="57">
        <f>IF(R18=0,0,TRUNC(51.39*((R18-1.5)^1.05)))</f>
        <v>0</v>
      </c>
      <c r="T18" s="63">
        <v>4</v>
      </c>
      <c r="U18" s="59">
        <v>56.9</v>
      </c>
      <c r="V18" s="57">
        <f t="shared" si="4"/>
        <v>578</v>
      </c>
      <c r="W18" s="82"/>
      <c r="X18" s="65">
        <f t="shared" si="5"/>
        <v>1471</v>
      </c>
    </row>
    <row r="19" spans="1:24" ht="26.25" thickBot="1">
      <c r="A19" s="53">
        <v>15</v>
      </c>
      <c r="B19" s="66">
        <v>73</v>
      </c>
      <c r="C19" s="67" t="s">
        <v>39</v>
      </c>
      <c r="D19" s="67" t="s">
        <v>25</v>
      </c>
      <c r="E19" s="80">
        <v>5.26</v>
      </c>
      <c r="F19" s="57">
        <f t="shared" si="0"/>
        <v>433</v>
      </c>
      <c r="G19" s="79">
        <v>21.62</v>
      </c>
      <c r="H19" s="57">
        <f t="shared" si="1"/>
        <v>303</v>
      </c>
      <c r="I19" s="61">
        <v>0</v>
      </c>
      <c r="J19" s="57">
        <f>IF(I19=0,0,TRUNC(10.14*((I19-7)^1.08)))</f>
        <v>0</v>
      </c>
      <c r="K19" s="59">
        <v>0</v>
      </c>
      <c r="L19" s="57">
        <f>IF(K19=0,0,TRUNC(1.53775*((81.86-K19)^1.81)))</f>
        <v>0</v>
      </c>
      <c r="M19" s="81"/>
      <c r="N19" s="59">
        <v>19.5</v>
      </c>
      <c r="O19" s="57">
        <f t="shared" si="2"/>
        <v>275</v>
      </c>
      <c r="P19" s="60">
        <v>16.41</v>
      </c>
      <c r="Q19" s="57">
        <v>0</v>
      </c>
      <c r="R19" s="61">
        <v>0</v>
      </c>
      <c r="S19" s="57">
        <f>IF(R19=0,0,TRUNC(51.39*((R19-1.5)^1.05)))</f>
        <v>0</v>
      </c>
      <c r="T19" s="63">
        <v>5</v>
      </c>
      <c r="U19" s="59">
        <v>18.899999999999999</v>
      </c>
      <c r="V19" s="57">
        <f t="shared" si="4"/>
        <v>456</v>
      </c>
      <c r="W19" s="82"/>
      <c r="X19" s="65">
        <f t="shared" si="5"/>
        <v>1467</v>
      </c>
    </row>
    <row r="20" spans="1:24" ht="26.25" thickBot="1">
      <c r="A20" s="53">
        <v>16</v>
      </c>
      <c r="B20" s="66">
        <v>56</v>
      </c>
      <c r="C20" s="67" t="s">
        <v>40</v>
      </c>
      <c r="D20" s="67" t="s">
        <v>37</v>
      </c>
      <c r="E20" s="56">
        <v>3.9</v>
      </c>
      <c r="F20" s="57">
        <f t="shared" si="0"/>
        <v>190</v>
      </c>
      <c r="G20" s="83">
        <v>23.69</v>
      </c>
      <c r="H20" s="57">
        <f t="shared" si="1"/>
        <v>342</v>
      </c>
      <c r="I20" s="58"/>
      <c r="J20" s="58"/>
      <c r="K20" s="58"/>
      <c r="L20" s="58"/>
      <c r="M20" s="58"/>
      <c r="N20" s="59">
        <v>22.6</v>
      </c>
      <c r="O20" s="57">
        <f t="shared" si="2"/>
        <v>98</v>
      </c>
      <c r="P20" s="60">
        <v>41.63</v>
      </c>
      <c r="Q20" s="57">
        <f t="shared" ref="Q20:Q29" si="6">IF(P20=0,0,TRUNC(10.14*((P20-7)^1.08)))</f>
        <v>466</v>
      </c>
      <c r="R20" s="61"/>
      <c r="S20" s="62"/>
      <c r="T20" s="63">
        <v>5</v>
      </c>
      <c r="U20" s="59">
        <v>58.7</v>
      </c>
      <c r="V20" s="57">
        <f t="shared" si="4"/>
        <v>269</v>
      </c>
      <c r="W20" s="64"/>
      <c r="X20" s="65">
        <f t="shared" si="5"/>
        <v>1365</v>
      </c>
    </row>
    <row r="21" spans="1:24" ht="26.25" thickBot="1">
      <c r="A21" s="53">
        <v>17</v>
      </c>
      <c r="B21" s="66">
        <v>61</v>
      </c>
      <c r="C21" s="67" t="s">
        <v>41</v>
      </c>
      <c r="D21" s="67" t="s">
        <v>34</v>
      </c>
      <c r="E21" s="56">
        <v>5.48</v>
      </c>
      <c r="F21" s="57">
        <f t="shared" si="0"/>
        <v>477</v>
      </c>
      <c r="G21" s="79">
        <v>21.28</v>
      </c>
      <c r="H21" s="57">
        <f t="shared" si="1"/>
        <v>296</v>
      </c>
      <c r="I21" s="58"/>
      <c r="J21" s="58"/>
      <c r="K21" s="58"/>
      <c r="L21" s="58"/>
      <c r="M21" s="58"/>
      <c r="N21" s="59">
        <v>17.7</v>
      </c>
      <c r="O21" s="57">
        <f t="shared" si="2"/>
        <v>412</v>
      </c>
      <c r="P21" s="60">
        <v>0</v>
      </c>
      <c r="Q21" s="57">
        <f t="shared" si="6"/>
        <v>0</v>
      </c>
      <c r="R21" s="61"/>
      <c r="S21" s="62"/>
      <c r="T21" s="63"/>
      <c r="U21" s="59"/>
      <c r="V21" s="57">
        <f t="shared" si="4"/>
        <v>0</v>
      </c>
      <c r="W21" s="64"/>
      <c r="X21" s="65">
        <f t="shared" si="5"/>
        <v>1185</v>
      </c>
    </row>
    <row r="22" spans="1:24" ht="26.25" thickBot="1">
      <c r="A22" s="53">
        <v>18</v>
      </c>
      <c r="B22" s="66">
        <v>54</v>
      </c>
      <c r="C22" s="67" t="s">
        <v>42</v>
      </c>
      <c r="D22" s="67" t="s">
        <v>21</v>
      </c>
      <c r="E22" s="56">
        <v>4.95</v>
      </c>
      <c r="F22" s="57">
        <f t="shared" si="0"/>
        <v>373</v>
      </c>
      <c r="G22" s="83">
        <v>17.14</v>
      </c>
      <c r="H22" s="57">
        <f t="shared" si="1"/>
        <v>219</v>
      </c>
      <c r="I22" s="58"/>
      <c r="J22" s="58"/>
      <c r="K22" s="58"/>
      <c r="L22" s="58"/>
      <c r="M22" s="58"/>
      <c r="N22" s="59">
        <v>20.3</v>
      </c>
      <c r="O22" s="57">
        <f t="shared" si="2"/>
        <v>221</v>
      </c>
      <c r="P22" s="60">
        <v>15.52</v>
      </c>
      <c r="Q22" s="57">
        <f t="shared" si="6"/>
        <v>102</v>
      </c>
      <c r="R22" s="61"/>
      <c r="S22" s="62"/>
      <c r="T22" s="63">
        <v>6</v>
      </c>
      <c r="U22" s="59">
        <v>0.5</v>
      </c>
      <c r="V22" s="57">
        <f t="shared" si="4"/>
        <v>262</v>
      </c>
      <c r="W22" s="64"/>
      <c r="X22" s="65">
        <f t="shared" si="5"/>
        <v>1177</v>
      </c>
    </row>
    <row r="23" spans="1:24" ht="39" thickBot="1">
      <c r="A23" s="53">
        <v>19</v>
      </c>
      <c r="B23" s="66">
        <v>63</v>
      </c>
      <c r="C23" s="67" t="s">
        <v>43</v>
      </c>
      <c r="D23" s="67" t="s">
        <v>34</v>
      </c>
      <c r="E23" s="56">
        <v>5.05</v>
      </c>
      <c r="F23" s="57">
        <f t="shared" si="0"/>
        <v>392</v>
      </c>
      <c r="G23" s="83">
        <v>23.06</v>
      </c>
      <c r="H23" s="57">
        <f t="shared" si="1"/>
        <v>330</v>
      </c>
      <c r="I23" s="58"/>
      <c r="J23" s="58"/>
      <c r="K23" s="58"/>
      <c r="L23" s="58"/>
      <c r="M23" s="58"/>
      <c r="N23" s="59">
        <v>20.9</v>
      </c>
      <c r="O23" s="57">
        <f t="shared" si="2"/>
        <v>185</v>
      </c>
      <c r="P23" s="60">
        <v>25.1</v>
      </c>
      <c r="Q23" s="57">
        <f t="shared" si="6"/>
        <v>231</v>
      </c>
      <c r="R23" s="61"/>
      <c r="S23" s="62"/>
      <c r="T23" s="63">
        <v>7</v>
      </c>
      <c r="U23" s="59">
        <v>18.399999999999999</v>
      </c>
      <c r="V23" s="57">
        <f t="shared" si="4"/>
        <v>37</v>
      </c>
      <c r="W23" s="64"/>
      <c r="X23" s="65">
        <f t="shared" si="5"/>
        <v>1175</v>
      </c>
    </row>
    <row r="24" spans="1:24" ht="39" thickBot="1">
      <c r="A24" s="53">
        <v>20</v>
      </c>
      <c r="B24" s="66">
        <v>44</v>
      </c>
      <c r="C24" s="67" t="s">
        <v>44</v>
      </c>
      <c r="D24" s="67" t="s">
        <v>45</v>
      </c>
      <c r="E24" s="56">
        <v>4.25</v>
      </c>
      <c r="F24" s="57">
        <f t="shared" si="0"/>
        <v>247</v>
      </c>
      <c r="G24" s="79">
        <v>15.4</v>
      </c>
      <c r="H24" s="57">
        <f t="shared" si="1"/>
        <v>187</v>
      </c>
      <c r="I24" s="58"/>
      <c r="J24" s="58"/>
      <c r="K24" s="58"/>
      <c r="L24" s="58"/>
      <c r="M24" s="58"/>
      <c r="N24" s="59">
        <v>26.5</v>
      </c>
      <c r="O24" s="57">
        <f t="shared" si="2"/>
        <v>0</v>
      </c>
      <c r="P24" s="60">
        <v>24.8</v>
      </c>
      <c r="Q24" s="57">
        <f t="shared" si="6"/>
        <v>227</v>
      </c>
      <c r="R24" s="61"/>
      <c r="S24" s="62"/>
      <c r="T24" s="63">
        <v>5</v>
      </c>
      <c r="U24" s="59">
        <v>21.3</v>
      </c>
      <c r="V24" s="57">
        <f t="shared" si="4"/>
        <v>443</v>
      </c>
      <c r="W24" s="64"/>
      <c r="X24" s="65">
        <f t="shared" si="5"/>
        <v>1104</v>
      </c>
    </row>
    <row r="25" spans="1:24" ht="26.25" thickBot="1">
      <c r="A25" s="53">
        <v>21</v>
      </c>
      <c r="B25" s="66">
        <v>62</v>
      </c>
      <c r="C25" s="67" t="s">
        <v>46</v>
      </c>
      <c r="D25" s="67" t="s">
        <v>34</v>
      </c>
      <c r="E25" s="56">
        <v>4.4800000000000004</v>
      </c>
      <c r="F25" s="57">
        <f t="shared" si="0"/>
        <v>287</v>
      </c>
      <c r="G25" s="79">
        <v>12.8</v>
      </c>
      <c r="H25" s="57">
        <f t="shared" si="1"/>
        <v>141</v>
      </c>
      <c r="I25" s="58"/>
      <c r="J25" s="58"/>
      <c r="K25" s="58"/>
      <c r="L25" s="58"/>
      <c r="M25" s="58"/>
      <c r="N25" s="59">
        <v>18.5</v>
      </c>
      <c r="O25" s="57">
        <f t="shared" si="2"/>
        <v>348</v>
      </c>
      <c r="P25" s="60">
        <v>24.41</v>
      </c>
      <c r="Q25" s="57">
        <f t="shared" si="6"/>
        <v>221</v>
      </c>
      <c r="R25" s="61"/>
      <c r="S25" s="62"/>
      <c r="T25" s="63">
        <v>8</v>
      </c>
      <c r="U25" s="59">
        <v>12.9</v>
      </c>
      <c r="V25" s="57">
        <v>0</v>
      </c>
      <c r="W25" s="64"/>
      <c r="X25" s="65">
        <f t="shared" si="5"/>
        <v>997</v>
      </c>
    </row>
    <row r="26" spans="1:24" ht="39" thickBot="1">
      <c r="A26" s="53">
        <v>22</v>
      </c>
      <c r="B26" s="66">
        <v>43</v>
      </c>
      <c r="C26" s="67" t="s">
        <v>47</v>
      </c>
      <c r="D26" s="67" t="s">
        <v>45</v>
      </c>
      <c r="E26" s="56">
        <v>4.46</v>
      </c>
      <c r="F26" s="57">
        <f t="shared" si="0"/>
        <v>283</v>
      </c>
      <c r="G26" s="83">
        <v>17.72</v>
      </c>
      <c r="H26" s="57">
        <f t="shared" si="1"/>
        <v>230</v>
      </c>
      <c r="I26" s="58"/>
      <c r="J26" s="58"/>
      <c r="K26" s="58"/>
      <c r="L26" s="58"/>
      <c r="M26" s="58"/>
      <c r="N26" s="59">
        <v>20.3</v>
      </c>
      <c r="O26" s="57">
        <f t="shared" si="2"/>
        <v>221</v>
      </c>
      <c r="P26" s="60">
        <v>21.47</v>
      </c>
      <c r="Q26" s="57">
        <f t="shared" si="6"/>
        <v>181</v>
      </c>
      <c r="R26" s="61"/>
      <c r="S26" s="62"/>
      <c r="T26" s="63">
        <v>8</v>
      </c>
      <c r="U26" s="59">
        <v>10.3</v>
      </c>
      <c r="V26" s="57">
        <v>0</v>
      </c>
      <c r="W26" s="64"/>
      <c r="X26" s="65">
        <f t="shared" si="5"/>
        <v>915</v>
      </c>
    </row>
    <row r="27" spans="1:24" ht="26.25" thickBot="1">
      <c r="A27" s="53">
        <v>23</v>
      </c>
      <c r="B27" s="66">
        <v>45</v>
      </c>
      <c r="C27" s="67" t="s">
        <v>48</v>
      </c>
      <c r="D27" s="67" t="s">
        <v>45</v>
      </c>
      <c r="E27" s="56">
        <v>4.1100000000000003</v>
      </c>
      <c r="F27" s="57">
        <f t="shared" si="0"/>
        <v>224</v>
      </c>
      <c r="G27" s="83">
        <v>24.55</v>
      </c>
      <c r="H27" s="57">
        <f t="shared" si="1"/>
        <v>358</v>
      </c>
      <c r="I27" s="58"/>
      <c r="J27" s="58"/>
      <c r="K27" s="58"/>
      <c r="L27" s="58"/>
      <c r="M27" s="58"/>
      <c r="N27" s="59">
        <v>21.2</v>
      </c>
      <c r="O27" s="57">
        <f t="shared" si="2"/>
        <v>168</v>
      </c>
      <c r="P27" s="60">
        <v>8.5299999999999994</v>
      </c>
      <c r="Q27" s="57">
        <f t="shared" si="6"/>
        <v>16</v>
      </c>
      <c r="R27" s="61"/>
      <c r="S27" s="62"/>
      <c r="T27" s="63">
        <v>7</v>
      </c>
      <c r="U27" s="59">
        <v>57.9</v>
      </c>
      <c r="V27" s="57">
        <f>IF(T27+U27=0,0,TRUNC(0.03768*((480-(T27*60+U27))^1.85)))</f>
        <v>0</v>
      </c>
      <c r="W27" s="64"/>
      <c r="X27" s="65">
        <f t="shared" si="5"/>
        <v>766</v>
      </c>
    </row>
    <row r="28" spans="1:24" ht="39" thickBot="1">
      <c r="A28" s="53">
        <v>24</v>
      </c>
      <c r="B28" s="66">
        <v>60</v>
      </c>
      <c r="C28" s="67" t="s">
        <v>49</v>
      </c>
      <c r="D28" s="67" t="s">
        <v>50</v>
      </c>
      <c r="E28" s="56">
        <v>3.51</v>
      </c>
      <c r="F28" s="57">
        <f t="shared" si="0"/>
        <v>132</v>
      </c>
      <c r="G28" s="79">
        <v>17.97</v>
      </c>
      <c r="H28" s="57">
        <f t="shared" si="1"/>
        <v>234</v>
      </c>
      <c r="I28" s="58"/>
      <c r="J28" s="58"/>
      <c r="K28" s="58"/>
      <c r="L28" s="58"/>
      <c r="M28" s="58"/>
      <c r="N28" s="59"/>
      <c r="O28" s="57">
        <f t="shared" si="2"/>
        <v>0</v>
      </c>
      <c r="P28" s="60">
        <v>0</v>
      </c>
      <c r="Q28" s="57">
        <f t="shared" si="6"/>
        <v>0</v>
      </c>
      <c r="R28" s="61"/>
      <c r="S28" s="62"/>
      <c r="T28" s="63">
        <v>5</v>
      </c>
      <c r="U28" s="59">
        <v>34.4</v>
      </c>
      <c r="V28" s="57">
        <f>IF(T28+U28=0,0,TRUNC(0.03768*((480-(T28*60+U28))^1.85)))</f>
        <v>378</v>
      </c>
      <c r="W28" s="64"/>
      <c r="X28" s="65">
        <f t="shared" si="5"/>
        <v>744</v>
      </c>
    </row>
    <row r="29" spans="1:24" ht="26.25" thickBot="1">
      <c r="A29" s="53">
        <v>25</v>
      </c>
      <c r="B29" s="66">
        <v>46</v>
      </c>
      <c r="C29" s="67" t="s">
        <v>51</v>
      </c>
      <c r="D29" s="67" t="s">
        <v>45</v>
      </c>
      <c r="E29" s="56">
        <v>3.85</v>
      </c>
      <c r="F29" s="57">
        <f t="shared" si="0"/>
        <v>182</v>
      </c>
      <c r="G29" s="83">
        <v>19.71</v>
      </c>
      <c r="H29" s="57">
        <f t="shared" si="1"/>
        <v>267</v>
      </c>
      <c r="I29" s="58"/>
      <c r="J29" s="58"/>
      <c r="K29" s="58"/>
      <c r="L29" s="58"/>
      <c r="M29" s="58"/>
      <c r="N29" s="59">
        <v>23.6</v>
      </c>
      <c r="O29" s="57">
        <f t="shared" si="2"/>
        <v>59</v>
      </c>
      <c r="P29" s="60">
        <v>15.7</v>
      </c>
      <c r="Q29" s="57">
        <f t="shared" si="6"/>
        <v>104</v>
      </c>
      <c r="R29" s="61"/>
      <c r="S29" s="62"/>
      <c r="T29" s="63">
        <v>7</v>
      </c>
      <c r="U29" s="59">
        <v>57.6</v>
      </c>
      <c r="V29" s="57">
        <f>IF(T29+U29=0,0,TRUNC(0.03768*((480-(T29*60+U29))^1.85)))</f>
        <v>0</v>
      </c>
      <c r="W29" s="64"/>
      <c r="X29" s="65">
        <f t="shared" si="5"/>
        <v>612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2011-05-12T10:17:17Z</dcterms:created>
  <dcterms:modified xsi:type="dcterms:W3CDTF">2011-05-12T10:18:19Z</dcterms:modified>
</cp:coreProperties>
</file>